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media/image13.jpeg" ContentType="image/jpeg"/>
  <Override PartName="/xl/media/image14.jpeg" ContentType="image/jpeg"/>
  <Override PartName="/xl/media/image15.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Humid Air calculation" sheetId="1" state="visible" r:id="rId2"/>
    <sheet name="T and P change" sheetId="2" state="visible" r:id="rId3"/>
    <sheet name="Psychrometric diagram" sheetId="3" state="visible" r:id="rId4"/>
  </sheets>
  <definedNames>
    <definedName function="false" hidden="false" localSheetId="0" name="_xlnm.Print_Area" vbProcedure="false">'Humid Air calculation'!$B$8:$S$52</definedName>
    <definedName function="false" hidden="false" localSheetId="1" name="_xlnm.Print_Area" vbProcedure="false">'T and P change'!$B$8:$S$34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<sst xmlns="http://schemas.openxmlformats.org/spreadsheetml/2006/main" count="124" uniqueCount="48">
  <si>
    <t xml:space="preserve">FOR EDUCATIONAL PURPOSE ONLY – DO NOT USE THIS METHOD FOR DETAIL DESIGN – ALWAYS CONSULT A REPUTABLE SUPPLIER FOR DETAIL DESIGN</t>
  </si>
  <si>
    <t xml:space="preserve">Humid air calculation tool</t>
  </si>
  <si>
    <t xml:space="preserve">Cells to fill</t>
  </si>
  <si>
    <t xml:space="preserve">Calculated cells</t>
  </si>
  <si>
    <t xml:space="preserve">Known = Pressure and temperature</t>
  </si>
  <si>
    <t xml:space="preserve">Known = Relative humidity</t>
  </si>
  <si>
    <t xml:space="preserve">Known = Absolute humidity</t>
  </si>
  <si>
    <t xml:space="preserve">Dew Point</t>
  </si>
  <si>
    <t xml:space="preserve">Absolute humidity</t>
  </si>
  <si>
    <t xml:space="preserve">ε=</t>
  </si>
  <si>
    <t xml:space="preserve">%</t>
  </si>
  <si>
    <t xml:space="preserve">w=</t>
  </si>
  <si>
    <t xml:space="preserve">= kg eau / kg dry air</t>
  </si>
  <si>
    <t xml:space="preserve">Dew point</t>
  </si>
  <si>
    <t xml:space="preserve">°c</t>
  </si>
  <si>
    <t xml:space="preserve">Temperature</t>
  </si>
  <si>
    <t xml:space="preserve">Pressure</t>
  </si>
  <si>
    <t xml:space="preserve">Pa</t>
  </si>
  <si>
    <t xml:space="preserve">(abs)</t>
  </si>
  <si>
    <t xml:space="preserve">At studied conditions</t>
  </si>
  <si>
    <t xml:space="preserve">Psat water</t>
  </si>
  <si>
    <t xml:space="preserve">Pressure water in air</t>
  </si>
  <si>
    <t xml:space="preserve">P water in air</t>
  </si>
  <si>
    <t xml:space="preserve">Pas</t>
  </si>
  <si>
    <t xml:space="preserve">w0=</t>
  </si>
  <si>
    <t xml:space="preserve">At saturation</t>
  </si>
  <si>
    <t xml:space="preserve">Humidity percentage</t>
  </si>
  <si>
    <t xml:space="preserve">w %=</t>
  </si>
  <si>
    <t xml:space="preserve">Relative humidity</t>
  </si>
  <si>
    <t xml:space="preserve">Volumetric mass of humid air</t>
  </si>
  <si>
    <t xml:space="preserve">v'=</t>
  </si>
  <si>
    <t xml:space="preserve">(m3 air + vapor)/kg dry air</t>
  </si>
  <si>
    <t xml:space="preserve">Specific heat</t>
  </si>
  <si>
    <t xml:space="preserve">Cp'</t>
  </si>
  <si>
    <t xml:space="preserve">J/(K.kg dry air)</t>
  </si>
  <si>
    <t xml:space="preserve">Specific Enthalpy</t>
  </si>
  <si>
    <t xml:space="preserve">H'</t>
  </si>
  <si>
    <t xml:space="preserve">J/(kg dry air)</t>
  </si>
  <si>
    <t xml:space="preserve">gamma</t>
  </si>
  <si>
    <t xml:space="preserve">Tdewpoint</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</si>
  <si>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</si>
  <si>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</si>
  <si>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</si>
  <si>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Case of air being compressed, for example passing through a blower</t>
  </si>
  <si>
    <t xml:space="preserve">Air inlet blower</t>
  </si>
  <si>
    <t xml:space="preserve">Air outlet blower</t>
  </si>
  <si>
    <t xml:space="preserve">bar g</t>
  </si>
  <si>
    <t xml:space="preserve">c</t>
  </si>
</sst>
</file>

<file path=xl/styles.xml><?xml version="1.0" encoding="utf-8"?>
<styleSheet xmlns="http://schemas.openxmlformats.org/spreadsheetml/2006/main">
  <numFmts count="2">
    <numFmt numFmtId="164" formatCode="General"/>
    <numFmt numFmtId="165" formatCode="0.0"/>
  </numFmts>
  <fonts count="12">
    <font>
      <sz val="10"/>
      <name val="Arial"/>
      <family val="2"/>
      <charset val="1"/>
    </font>
    <font>
      <sz val="10"/>
      <name val="Arial"/>
      <family val="0"/>
    </font>
    <font>
      <sz val="10"/>
      <name val="Arial"/>
      <family val="0"/>
    </font>
    <font>
      <sz val="10"/>
      <name val="Arial"/>
      <family val="0"/>
    </font>
    <font>
      <b val="true"/>
      <sz val="14"/>
      <name val="Arial"/>
      <family val="2"/>
      <charset val="1"/>
    </font>
    <font>
      <b val="true"/>
      <sz val="11"/>
      <color rgb="FF44546A"/>
      <name val="Calibri"/>
      <family val="2"/>
      <charset val="1"/>
    </font>
    <font>
      <b val="true"/>
      <sz val="11"/>
      <color rgb="FFFF0000"/>
      <name val="Calibri"/>
      <family val="2"/>
      <charset val="1"/>
    </font>
    <font>
      <sz val="11"/>
      <color rgb="FF000000"/>
      <name val="Calibri"/>
      <family val="2"/>
      <charset val="1"/>
    </font>
    <font>
      <sz val="7.7"/>
      <color rgb="FF000000"/>
      <name val="Arial"/>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FF0000"/>
      </patternFill>
    </fill>
    <fill>
      <patternFill patternType="solid">
        <fgColor rgb="FFC5E0B4"/>
        <bgColor rgb="FFCCFFCC"/>
      </patternFill>
    </fill>
    <fill>
      <patternFill patternType="solid">
        <fgColor rgb="FFF8CBAD"/>
        <bgColor rgb="FFC5E0B4"/>
      </patternFill>
    </fill>
  </fills>
  <borders count="10">
    <border diagonalUp="false" diagonalDown="false">
      <left/>
      <right/>
      <top/>
      <bottom/>
      <diagonal/>
    </border>
    <border diagonalUp="false" diagonalDown="false">
      <left style="hair"/>
      <right style="hair"/>
      <top style="hair"/>
      <bottom style="hair"/>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6" fillId="4"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false" applyProtection="true">
      <alignment horizontal="general" vertical="bottom" textRotation="0" wrapText="false" indent="0" shrinkToFit="false"/>
      <protection locked="fals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6" fillId="4"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7" fillId="0" borderId="5" xfId="0" applyFont="tru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5" xfId="0" applyFont="true" applyBorder="true" applyAlignment="false" applyProtection="false">
      <alignment horizontal="general" vertical="bottom" textRotation="0" wrapText="false" indent="0" shrinkToFit="false"/>
      <protection locked="true" hidden="false"/>
    </xf>
    <xf numFmtId="164" fontId="7" fillId="0" borderId="7" xfId="0" applyFont="true" applyBorder="true" applyAlignment="false" applyProtection="false">
      <alignment horizontal="general" vertical="bottom" textRotation="0" wrapText="false" indent="0" shrinkToFit="false"/>
      <protection locked="true" hidden="false"/>
    </xf>
    <xf numFmtId="165" fontId="6" fillId="4" borderId="8" xfId="0" applyFont="tru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44546A"/>
      <rgbColor rgb="FF969696"/>
      <rgbColor rgb="FF003366"/>
      <rgbColor rgb="FF339966"/>
      <rgbColor rgb="FF003300"/>
      <rgbColor rgb="FF333300"/>
      <rgbColor rgb="FFF10D0C"/>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3.jpeg"/>
</Relationships>
</file>

<file path=xl/drawings/_rels/drawing2.xml.rels><?xml version="1.0" encoding="UTF-8"?>
<Relationships xmlns="http://schemas.openxmlformats.org/package/2006/relationships"><Relationship Id="rId1" Type="http://schemas.openxmlformats.org/officeDocument/2006/relationships/image" Target="../media/image14.jpeg"/>
</Relationships>
</file>

<file path=xl/drawings/_rels/drawing3.xml.rels><?xml version="1.0" encoding="UTF-8"?>
<Relationships xmlns="http://schemas.openxmlformats.org/package/2006/relationships"><Relationship Id="rId1" Type="http://schemas.openxmlformats.org/officeDocument/2006/relationships/image" Target="../media/image15.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1061640</xdr:colOff>
      <xdr:row>1</xdr:row>
      <xdr:rowOff>28800</xdr:rowOff>
    </xdr:from>
    <xdr:to>
      <xdr:col>5</xdr:col>
      <xdr:colOff>502920</xdr:colOff>
      <xdr:row>4</xdr:row>
      <xdr:rowOff>132120</xdr:rowOff>
    </xdr:to>
    <xdr:pic>
      <xdr:nvPicPr>
        <xdr:cNvPr id="0" name="Image 2" descr=""/>
        <xdr:cNvPicPr/>
      </xdr:nvPicPr>
      <xdr:blipFill>
        <a:blip r:embed="rId1"/>
        <a:stretch/>
      </xdr:blipFill>
      <xdr:spPr>
        <a:xfrm>
          <a:off x="1283400" y="191520"/>
          <a:ext cx="4135680" cy="5907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1061640</xdr:colOff>
      <xdr:row>1</xdr:row>
      <xdr:rowOff>28800</xdr:rowOff>
    </xdr:from>
    <xdr:to>
      <xdr:col>5</xdr:col>
      <xdr:colOff>502920</xdr:colOff>
      <xdr:row>4</xdr:row>
      <xdr:rowOff>132120</xdr:rowOff>
    </xdr:to>
    <xdr:pic>
      <xdr:nvPicPr>
        <xdr:cNvPr id="1" name="Image 1" descr=""/>
        <xdr:cNvPicPr/>
      </xdr:nvPicPr>
      <xdr:blipFill>
        <a:blip r:embed="rId1"/>
        <a:stretch/>
      </xdr:blipFill>
      <xdr:spPr>
        <a:xfrm>
          <a:off x="1283400" y="191520"/>
          <a:ext cx="4135680" cy="5907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22</xdr:col>
      <xdr:colOff>286200</xdr:colOff>
      <xdr:row>54</xdr:row>
      <xdr:rowOff>148320</xdr:rowOff>
    </xdr:to>
    <xdr:pic>
      <xdr:nvPicPr>
        <xdr:cNvPr id="2" name="Image 3" descr=""/>
        <xdr:cNvPicPr/>
      </xdr:nvPicPr>
      <xdr:blipFill>
        <a:blip r:embed="rId1"/>
        <a:stretch/>
      </xdr:blipFill>
      <xdr:spPr>
        <a:xfrm>
          <a:off x="0" y="0"/>
          <a:ext cx="13557600" cy="104353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T61"/>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C20" activeCellId="0" sqref="C20"/>
    </sheetView>
  </sheetViews>
  <sheetFormatPr defaultColWidth="8.5625" defaultRowHeight="15" zeroHeight="false" outlineLevelRow="0" outlineLevelCol="0"/>
  <cols>
    <col collapsed="false" customWidth="true" hidden="false" outlineLevel="0" max="1" min="1" style="0" width="3.14"/>
    <col collapsed="false" customWidth="true" hidden="false" outlineLevel="0" max="2" min="2" style="0" width="23.87"/>
    <col collapsed="false" customWidth="true" hidden="false" outlineLevel="0" max="4" min="4" style="0" width="25.57"/>
    <col collapsed="false" customWidth="true" hidden="false" outlineLevel="0" max="7" min="7" style="0" width="25.14"/>
    <col collapsed="false" customWidth="true" hidden="false" outlineLevel="0" max="12" min="12" style="0" width="26.71"/>
    <col collapsed="false" customWidth="true" hidden="false" outlineLevel="0" max="14" min="14" style="0" width="21.71"/>
    <col collapsed="false" customWidth="true" hidden="false" outlineLevel="0" max="17" min="17" style="0" width="19.85"/>
    <col collapsed="false" customWidth="true" hidden="false" outlineLevel="0" max="19" min="19" style="0" width="18.71"/>
  </cols>
  <sheetData>
    <row r="1" s="2" customFormat="true" ht="12.8" hidden="false" customHeight="false" outlineLevel="0" collapsed="false">
      <c r="A1" s="1" t="s">
        <v>0</v>
      </c>
    </row>
    <row r="2" customFormat="false" ht="12.8" hidden="false" customHeight="false" outlineLevel="0" collapsed="false">
      <c r="B2" s="3"/>
      <c r="C2" s="3"/>
      <c r="D2" s="3"/>
      <c r="E2" s="3"/>
      <c r="F2" s="3"/>
      <c r="G2" s="3"/>
      <c r="H2" s="3"/>
      <c r="I2" s="3"/>
      <c r="J2" s="3"/>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true" outlineLevel="0" collapsed="false">
      <c r="B6" s="4" t="s">
        <v>1</v>
      </c>
      <c r="C6" s="4"/>
      <c r="D6" s="4"/>
      <c r="E6" s="4"/>
      <c r="F6" s="4"/>
      <c r="G6" s="4"/>
      <c r="H6" s="4"/>
      <c r="I6" s="4"/>
      <c r="J6" s="4"/>
    </row>
    <row r="7" customFormat="false" ht="12.8" hidden="false" customHeight="false" outlineLevel="0" collapsed="false">
      <c r="B7" s="4"/>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0" customFormat="false" ht="12.8" hidden="false" customHeight="false" outlineLevel="0" collapsed="false"/>
    <row r="11" customFormat="false" ht="13.8" hidden="false" customHeight="false" outlineLevel="0" collapsed="false">
      <c r="B11" s="5" t="s">
        <v>2</v>
      </c>
    </row>
    <row r="12" customFormat="false" ht="15" hidden="false" customHeight="false" outlineLevel="0" collapsed="false">
      <c r="B12" s="6" t="s">
        <v>3</v>
      </c>
    </row>
    <row r="15" customFormat="false" ht="15" hidden="false" customHeight="false" outlineLevel="0" collapsed="false">
      <c r="B15" s="0" t="s">
        <v>4</v>
      </c>
      <c r="G15" s="0" t="s">
        <v>5</v>
      </c>
      <c r="L15" s="0" t="s">
        <v>6</v>
      </c>
      <c r="Q15" s="0" t="s">
        <v>7</v>
      </c>
    </row>
    <row r="17" customFormat="false" ht="13.8" hidden="false" customHeight="false" outlineLevel="0" collapsed="false">
      <c r="B17" s="0" t="s">
        <v>8</v>
      </c>
      <c r="G17" s="7" t="s">
        <v>9</v>
      </c>
      <c r="H17" s="8" t="n">
        <v>50</v>
      </c>
      <c r="I17" s="0" t="s">
        <v>10</v>
      </c>
      <c r="L17" s="0" t="s">
        <v>11</v>
      </c>
      <c r="M17" s="8" t="n">
        <v>0.009775</v>
      </c>
      <c r="N17" s="9" t="s">
        <v>12</v>
      </c>
      <c r="Q17" s="0" t="s">
        <v>13</v>
      </c>
      <c r="R17" s="8" t="n">
        <v>13.95</v>
      </c>
      <c r="S17" s="7" t="s">
        <v>14</v>
      </c>
    </row>
    <row r="18" customFormat="false" ht="13.8" hidden="false" customHeight="false" outlineLevel="0" collapsed="false">
      <c r="G18" s="0" t="s">
        <v>15</v>
      </c>
      <c r="H18" s="8" t="n">
        <v>25</v>
      </c>
      <c r="I18" s="7" t="s">
        <v>14</v>
      </c>
      <c r="L18" s="0" t="s">
        <v>16</v>
      </c>
      <c r="M18" s="8" t="n">
        <v>101325</v>
      </c>
      <c r="N18" s="0" t="s">
        <v>17</v>
      </c>
      <c r="O18" s="0" t="s">
        <v>18</v>
      </c>
      <c r="Q18" s="0" t="s">
        <v>16</v>
      </c>
      <c r="R18" s="8" t="n">
        <v>101325</v>
      </c>
      <c r="S18" s="0" t="s">
        <v>17</v>
      </c>
    </row>
    <row r="19" customFormat="false" ht="15" hidden="false" customHeight="false" outlineLevel="0" collapsed="false">
      <c r="B19" s="0" t="s">
        <v>19</v>
      </c>
      <c r="G19" s="0" t="s">
        <v>20</v>
      </c>
      <c r="H19" s="6" t="n">
        <f aca="false">EXP(18.3036-3816.44/(-46.13+273.15+H18))*133.32</f>
        <v>3143.05625796002</v>
      </c>
      <c r="I19" s="7" t="s">
        <v>17</v>
      </c>
      <c r="J19" s="0" t="s">
        <v>18</v>
      </c>
      <c r="L19" s="0" t="s">
        <v>21</v>
      </c>
      <c r="M19" s="6" t="n">
        <f aca="false">M17*29*M18/(18+M17*29)</f>
        <v>1570.98715506762</v>
      </c>
      <c r="N19" s="0" t="s">
        <v>17</v>
      </c>
      <c r="O19" s="0" t="s">
        <v>18</v>
      </c>
      <c r="Q19" s="0" t="s">
        <v>20</v>
      </c>
      <c r="R19" s="6" t="n">
        <f aca="false">EXP(18.3036-3816.44/(-46.13+273.15+R17))*133.32</f>
        <v>1569.52784572272</v>
      </c>
      <c r="S19" s="0" t="s">
        <v>17</v>
      </c>
    </row>
    <row r="20" customFormat="false" ht="13.8" hidden="false" customHeight="false" outlineLevel="0" collapsed="false">
      <c r="B20" s="0" t="s">
        <v>16</v>
      </c>
      <c r="C20" s="8" t="n">
        <v>101325</v>
      </c>
      <c r="D20" s="0" t="s">
        <v>17</v>
      </c>
      <c r="E20" s="0" t="s">
        <v>18</v>
      </c>
      <c r="G20" s="0" t="s">
        <v>22</v>
      </c>
      <c r="H20" s="6" t="n">
        <f aca="false">H19*H17/100</f>
        <v>1571.52812898001</v>
      </c>
      <c r="I20" s="7" t="s">
        <v>23</v>
      </c>
      <c r="L20" s="7"/>
      <c r="Q20" s="0" t="s">
        <v>11</v>
      </c>
      <c r="R20" s="6" t="n">
        <f aca="false">18/29*(R19/(R18-R19))</f>
        <v>0.00976577701761059</v>
      </c>
      <c r="S20" s="9" t="s">
        <v>12</v>
      </c>
    </row>
    <row r="21" customFormat="false" ht="13.8" hidden="false" customHeight="false" outlineLevel="0" collapsed="false">
      <c r="B21" s="0" t="s">
        <v>21</v>
      </c>
      <c r="C21" s="8" t="n">
        <v>1571</v>
      </c>
      <c r="D21" s="0" t="s">
        <v>17</v>
      </c>
      <c r="E21" s="0" t="s">
        <v>18</v>
      </c>
      <c r="Q21" s="0" t="s">
        <v>15</v>
      </c>
      <c r="R21" s="8" t="n">
        <v>25</v>
      </c>
      <c r="S21" s="7" t="s">
        <v>14</v>
      </c>
    </row>
    <row r="22" customFormat="false" ht="15" hidden="false" customHeight="false" outlineLevel="0" collapsed="false">
      <c r="B22" s="0" t="s">
        <v>11</v>
      </c>
      <c r="C22" s="6" t="n">
        <f aca="false">18/29*(C21/(C20-C21))</f>
        <v>0.00977508118246749</v>
      </c>
      <c r="D22" s="9" t="s">
        <v>12</v>
      </c>
      <c r="Q22" s="0" t="s">
        <v>20</v>
      </c>
      <c r="R22" s="6" t="n">
        <f aca="false">EXP(18.3036-3816.44/(-46.13+273.15+R21))*133.32</f>
        <v>3143.05625796002</v>
      </c>
      <c r="S22" s="7" t="s">
        <v>17</v>
      </c>
      <c r="T22" s="0" t="s">
        <v>18</v>
      </c>
    </row>
    <row r="23" customFormat="false" ht="15" hidden="false" customHeight="false" outlineLevel="0" collapsed="false">
      <c r="D23" s="9"/>
      <c r="Q23" s="0" t="s">
        <v>24</v>
      </c>
      <c r="R23" s="6" t="n">
        <f aca="false">18/29*(R22/(R18-R22))</f>
        <v>0.0198698704729898</v>
      </c>
    </row>
    <row r="24" customFormat="false" ht="15" hidden="false" customHeight="false" outlineLevel="0" collapsed="false">
      <c r="B24" s="0" t="s">
        <v>25</v>
      </c>
    </row>
    <row r="25" customFormat="false" ht="13.8" hidden="false" customHeight="false" outlineLevel="0" collapsed="false">
      <c r="B25" s="0" t="s">
        <v>15</v>
      </c>
      <c r="C25" s="8" t="n">
        <v>25</v>
      </c>
      <c r="D25" s="7" t="s">
        <v>14</v>
      </c>
      <c r="Q25" s="0" t="s">
        <v>26</v>
      </c>
    </row>
    <row r="26" customFormat="false" ht="15.75" hidden="false" customHeight="false" outlineLevel="0" collapsed="false">
      <c r="B26" s="0" t="s">
        <v>20</v>
      </c>
      <c r="C26" s="6" t="n">
        <f aca="false">EXP(18.3036-3816.44/(-46.13+273.15+C25))*133.32</f>
        <v>3143.05625796002</v>
      </c>
      <c r="D26" s="7" t="s">
        <v>17</v>
      </c>
      <c r="E26" s="0" t="s">
        <v>18</v>
      </c>
    </row>
    <row r="27" customFormat="false" ht="15" hidden="false" customHeight="false" outlineLevel="0" collapsed="false">
      <c r="B27" s="0" t="s">
        <v>24</v>
      </c>
      <c r="C27" s="6" t="n">
        <f aca="false">18/29*(C26/(C20-C26))</f>
        <v>0.0198698704729898</v>
      </c>
      <c r="Q27" s="0" t="s">
        <v>27</v>
      </c>
      <c r="R27" s="10" t="n">
        <f aca="false">R20/R23*100</f>
        <v>49.1486697454105</v>
      </c>
      <c r="S27" s="0" t="s">
        <v>10</v>
      </c>
    </row>
    <row r="28" customFormat="false" ht="12.8" hidden="false" customHeight="false" outlineLevel="0" collapsed="false"/>
    <row r="29" customFormat="false" ht="12.8" hidden="false" customHeight="false" outlineLevel="0" collapsed="false">
      <c r="B29" s="0" t="s">
        <v>26</v>
      </c>
      <c r="Q29" s="0" t="s">
        <v>28</v>
      </c>
    </row>
    <row r="30" customFormat="false" ht="12.8" hidden="false" customHeight="false" outlineLevel="0" collapsed="false"/>
    <row r="31" customFormat="false" ht="15" hidden="false" customHeight="false" outlineLevel="0" collapsed="false">
      <c r="B31" s="0" t="s">
        <v>27</v>
      </c>
      <c r="C31" s="10" t="n">
        <f aca="false">C22/C27*100</f>
        <v>49.1954952386594</v>
      </c>
      <c r="D31" s="0" t="s">
        <v>10</v>
      </c>
      <c r="Q31" s="7" t="s">
        <v>9</v>
      </c>
      <c r="R31" s="10" t="n">
        <f aca="false">R19/R22*100</f>
        <v>49.9363586556165</v>
      </c>
      <c r="S31" s="0" t="s">
        <v>10</v>
      </c>
    </row>
    <row r="32" customFormat="false" ht="12.8" hidden="false" customHeight="false" outlineLevel="0" collapsed="false"/>
    <row r="33" customFormat="false" ht="12.8" hidden="false" customHeight="false" outlineLevel="0" collapsed="false">
      <c r="B33" s="0" t="s">
        <v>28</v>
      </c>
    </row>
    <row r="34" customFormat="false" ht="12.8" hidden="false" customHeight="false" outlineLevel="0" collapsed="false"/>
    <row r="35" customFormat="false" ht="15" hidden="false" customHeight="false" outlineLevel="0" collapsed="false">
      <c r="B35" s="7" t="s">
        <v>9</v>
      </c>
      <c r="C35" s="10" t="n">
        <f aca="false">C21/C26*100</f>
        <v>49.9831969606438</v>
      </c>
      <c r="D35" s="0" t="s">
        <v>10</v>
      </c>
    </row>
    <row r="36" customFormat="false" ht="12.8" hidden="false" customHeight="false" outlineLevel="0" collapsed="false"/>
    <row r="37" customFormat="false" ht="12.8" hidden="false" customHeight="false" outlineLevel="0" collapsed="false">
      <c r="B37" s="0" t="s">
        <v>29</v>
      </c>
    </row>
    <row r="38" customFormat="false" ht="12.8" hidden="false" customHeight="false" outlineLevel="0" collapsed="false"/>
    <row r="39" customFormat="false" ht="15" hidden="false" customHeight="false" outlineLevel="0" collapsed="false">
      <c r="B39" s="0" t="s">
        <v>30</v>
      </c>
      <c r="C39" s="6" t="n">
        <f aca="false">22.41*(1/29+C22/18)*((C25+273.15)/273)*(101325/C20)</f>
        <v>0.85723978433897</v>
      </c>
      <c r="D39" s="0" t="s">
        <v>31</v>
      </c>
    </row>
    <row r="40" customFormat="false" ht="12.8" hidden="false" customHeight="false" outlineLevel="0" collapsed="false"/>
    <row r="41" customFormat="false" ht="12.8" hidden="false" customHeight="false" outlineLevel="0" collapsed="false">
      <c r="B41" s="0" t="s">
        <v>32</v>
      </c>
    </row>
    <row r="42" customFormat="false" ht="12.8" hidden="false" customHeight="false" outlineLevel="0" collapsed="false"/>
    <row r="43" customFormat="false" ht="15" hidden="false" customHeight="false" outlineLevel="0" collapsed="false">
      <c r="B43" s="0" t="s">
        <v>33</v>
      </c>
      <c r="C43" s="6" t="n">
        <f aca="false">1005+1884*C22</f>
        <v>1023.41625294777</v>
      </c>
      <c r="D43" s="0" t="s">
        <v>34</v>
      </c>
    </row>
    <row r="45" customFormat="false" ht="15" hidden="false" customHeight="false" outlineLevel="0" collapsed="false">
      <c r="B45" s="0" t="s">
        <v>35</v>
      </c>
    </row>
    <row r="47" customFormat="false" ht="15" hidden="false" customHeight="false" outlineLevel="0" collapsed="false">
      <c r="B47" s="0" t="s">
        <v>36</v>
      </c>
      <c r="C47" s="6" t="n">
        <f aca="false">(1005+1884*C22)*(C25+273.15-273.15)+2.5023*10^6*C22</f>
        <v>50045.5919665826</v>
      </c>
      <c r="D47" s="0" t="s">
        <v>37</v>
      </c>
    </row>
    <row r="49" customFormat="false" ht="15" hidden="false" customHeight="false" outlineLevel="0" collapsed="false">
      <c r="B49" s="0" t="s">
        <v>13</v>
      </c>
    </row>
    <row r="50" customFormat="false" ht="15" hidden="false" customHeight="false" outlineLevel="0" collapsed="false">
      <c r="H50" s="11"/>
    </row>
    <row r="51" customFormat="false" ht="15" hidden="false" customHeight="false" outlineLevel="0" collapsed="false">
      <c r="B51" s="0" t="s">
        <v>38</v>
      </c>
      <c r="C51" s="6" t="n">
        <f aca="false">LN(C35/100)+18.678*C25/(257.14+C25)</f>
        <v>0.961546120191273</v>
      </c>
    </row>
    <row r="52" customFormat="false" ht="15" hidden="false" customHeight="false" outlineLevel="0" collapsed="false">
      <c r="B52" s="0" t="s">
        <v>39</v>
      </c>
      <c r="C52" s="6" t="n">
        <f aca="false">257.14*C51/(18.678-C51)</f>
        <v>13.9560642904828</v>
      </c>
      <c r="D52" s="7" t="s">
        <v>14</v>
      </c>
    </row>
    <row r="53" customFormat="false" ht="15" hidden="false" customHeight="false" outlineLevel="0" collapsed="false">
      <c r="B53" s="11"/>
    </row>
    <row r="55" customFormat="false" ht="13.05" hidden="false" customHeight="false" outlineLevel="0" collapsed="false">
      <c r="B55" s="12" t="s">
        <v>40</v>
      </c>
      <c r="C55" s="12"/>
      <c r="D55" s="12"/>
      <c r="E55" s="12"/>
      <c r="F55" s="12"/>
      <c r="G55" s="12"/>
      <c r="H55" s="12"/>
      <c r="I55" s="12"/>
      <c r="J55" s="12"/>
    </row>
    <row r="56" customFormat="false" ht="12.8" hidden="false" customHeight="false" outlineLevel="0" collapsed="false">
      <c r="B56" s="12"/>
      <c r="C56" s="12"/>
      <c r="D56" s="12"/>
      <c r="E56" s="12"/>
      <c r="F56" s="12"/>
      <c r="G56" s="12"/>
      <c r="H56" s="12"/>
      <c r="I56" s="12"/>
      <c r="J56" s="12"/>
    </row>
    <row r="57" customFormat="false" ht="13.05" hidden="false" customHeight="false" outlineLevel="0" collapsed="false">
      <c r="B57" s="13" t="s">
        <v>41</v>
      </c>
      <c r="C57" s="12"/>
      <c r="D57" s="12"/>
      <c r="E57" s="12"/>
      <c r="F57" s="12"/>
      <c r="G57" s="12"/>
      <c r="H57" s="12"/>
      <c r="I57" s="12"/>
      <c r="J57" s="12"/>
    </row>
    <row r="58" customFormat="false" ht="12.8" hidden="false" customHeight="false" outlineLevel="0" collapsed="false">
      <c r="B58" s="12"/>
      <c r="C58" s="12"/>
      <c r="D58" s="12"/>
      <c r="E58" s="12"/>
      <c r="F58" s="12"/>
      <c r="G58" s="12"/>
      <c r="H58" s="12"/>
      <c r="I58" s="12"/>
      <c r="J58" s="12"/>
    </row>
    <row r="59" customFormat="false" ht="45.7" hidden="false" customHeight="true" outlineLevel="0" collapsed="false">
      <c r="B59" s="14" t="s">
        <v>42</v>
      </c>
      <c r="C59" s="14"/>
      <c r="D59" s="14"/>
      <c r="E59" s="14"/>
      <c r="F59" s="14"/>
      <c r="G59" s="14"/>
      <c r="H59" s="14"/>
      <c r="I59" s="14"/>
      <c r="J59" s="14"/>
    </row>
    <row r="60" customFormat="false" ht="12.8" hidden="false" customHeight="false" outlineLevel="0" collapsed="false"/>
    <row r="61" s="2" customFormat="true" ht="12.8" hidden="false" customHeight="false" outlineLevel="0" collapsed="false">
      <c r="A61" s="1" t="s">
        <v>0</v>
      </c>
    </row>
  </sheetData>
  <sheetProtection sheet="true" password="c80a" objects="true" scenarios="true"/>
  <mergeCells count="3">
    <mergeCell ref="B2:J5"/>
    <mergeCell ref="B6:J9"/>
    <mergeCell ref="B59:J59"/>
  </mergeCells>
  <hyperlinks>
    <hyperlink ref="B55" r:id="rId1" display="If you spot a mistake or wish to suggest an improvement, please contact : contact@myengineeringtools.com"/>
    <hyperlink ref="B57"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1048576"/>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C26" activeCellId="0" sqref="C26"/>
    </sheetView>
  </sheetViews>
  <sheetFormatPr defaultColWidth="8.5625" defaultRowHeight="15" zeroHeight="false" outlineLevelRow="0" outlineLevelCol="0"/>
  <cols>
    <col collapsed="false" customWidth="true" hidden="false" outlineLevel="0" max="1" min="1" style="0" width="3.14"/>
    <col collapsed="false" customWidth="true" hidden="false" outlineLevel="0" max="2" min="2" style="0" width="23.87"/>
    <col collapsed="false" customWidth="true" hidden="false" outlineLevel="0" max="4" min="4" style="0" width="25.57"/>
    <col collapsed="false" customWidth="true" hidden="false" outlineLevel="0" max="7" min="7" style="0" width="25.14"/>
    <col collapsed="false" customWidth="true" hidden="false" outlineLevel="0" max="12" min="12" style="0" width="26.71"/>
    <col collapsed="false" customWidth="true" hidden="false" outlineLevel="0" max="14" min="14" style="0" width="21.71"/>
    <col collapsed="false" customWidth="true" hidden="false" outlineLevel="0" max="17" min="17" style="0" width="19.85"/>
    <col collapsed="false" customWidth="true" hidden="false" outlineLevel="0" max="19" min="19" style="0" width="18.71"/>
  </cols>
  <sheetData>
    <row r="1" s="2" customFormat="true" ht="12.8" hidden="false" customHeight="false" outlineLevel="0" collapsed="false">
      <c r="A1" s="1" t="s">
        <v>0</v>
      </c>
    </row>
    <row r="2" customFormat="false" ht="12.8" hidden="false" customHeight="false" outlineLevel="0" collapsed="false">
      <c r="B2" s="3"/>
      <c r="C2" s="3"/>
      <c r="D2" s="3"/>
      <c r="E2" s="3"/>
      <c r="F2" s="3"/>
      <c r="G2" s="3"/>
      <c r="H2" s="3"/>
      <c r="I2" s="3"/>
      <c r="J2" s="3"/>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true" outlineLevel="0" collapsed="false">
      <c r="B6" s="4" t="s">
        <v>1</v>
      </c>
      <c r="C6" s="4"/>
      <c r="D6" s="4"/>
      <c r="E6" s="4"/>
      <c r="F6" s="4"/>
      <c r="G6" s="4"/>
      <c r="H6" s="4"/>
      <c r="I6" s="4"/>
      <c r="J6" s="4"/>
    </row>
    <row r="7" customFormat="false" ht="12.8" hidden="false" customHeight="false" outlineLevel="0" collapsed="false">
      <c r="B7" s="4"/>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0" customFormat="false" ht="12.8" hidden="false" customHeight="false" outlineLevel="0" collapsed="false"/>
    <row r="11" customFormat="false" ht="13.8" hidden="false" customHeight="false" outlineLevel="0" collapsed="false">
      <c r="B11" s="5" t="s">
        <v>2</v>
      </c>
    </row>
    <row r="12" customFormat="false" ht="15" hidden="false" customHeight="false" outlineLevel="0" collapsed="false">
      <c r="B12" s="6" t="s">
        <v>3</v>
      </c>
    </row>
    <row r="15" customFormat="false" ht="12.8" hidden="false" customHeight="false" outlineLevel="0" collapsed="false">
      <c r="B15" s="0" t="s">
        <v>43</v>
      </c>
    </row>
    <row r="16" customFormat="false" ht="12.8" hidden="false" customHeight="false" outlineLevel="0" collapsed="false"/>
    <row r="17" customFormat="false" ht="12.8" hidden="false" customHeight="false" outlineLevel="0" collapsed="false">
      <c r="B17" s="15" t="s">
        <v>44</v>
      </c>
      <c r="C17" s="16"/>
      <c r="D17" s="16"/>
      <c r="E17" s="17"/>
    </row>
    <row r="18" customFormat="false" ht="13.8" hidden="false" customHeight="false" outlineLevel="0" collapsed="false">
      <c r="B18" s="18" t="s">
        <v>9</v>
      </c>
      <c r="C18" s="8" t="n">
        <v>50</v>
      </c>
      <c r="D18" s="0" t="s">
        <v>10</v>
      </c>
      <c r="E18" s="19"/>
    </row>
    <row r="19" customFormat="false" ht="13.8" hidden="false" customHeight="false" outlineLevel="0" collapsed="false">
      <c r="B19" s="20" t="s">
        <v>15</v>
      </c>
      <c r="C19" s="8" t="n">
        <v>25</v>
      </c>
      <c r="D19" s="7" t="s">
        <v>14</v>
      </c>
      <c r="E19" s="19"/>
    </row>
    <row r="20" customFormat="false" ht="13.8" hidden="false" customHeight="false" outlineLevel="0" collapsed="false">
      <c r="B20" s="20" t="s">
        <v>20</v>
      </c>
      <c r="C20" s="6" t="n">
        <f aca="false">EXP(18.3036-3816.44/(-46.13+273.15+C19))*133.32</f>
        <v>3143.05625796002</v>
      </c>
      <c r="D20" s="7" t="s">
        <v>17</v>
      </c>
      <c r="E20" s="19"/>
    </row>
    <row r="21" customFormat="false" ht="13.8" hidden="false" customHeight="false" outlineLevel="0" collapsed="false">
      <c r="B21" s="20" t="s">
        <v>16</v>
      </c>
      <c r="C21" s="8" t="n">
        <v>101325</v>
      </c>
      <c r="D21" s="0" t="s">
        <v>17</v>
      </c>
      <c r="E21" s="19"/>
    </row>
    <row r="22" customFormat="false" ht="13.8" hidden="false" customHeight="false" outlineLevel="0" collapsed="false">
      <c r="B22" s="20" t="s">
        <v>22</v>
      </c>
      <c r="C22" s="6" t="n">
        <f aca="false">C20*C18/100</f>
        <v>1571.52812898001</v>
      </c>
      <c r="D22" s="7" t="s">
        <v>23</v>
      </c>
      <c r="E22" s="19"/>
    </row>
    <row r="23" customFormat="false" ht="13.8" hidden="false" customHeight="false" outlineLevel="0" collapsed="false">
      <c r="B23" s="20" t="s">
        <v>11</v>
      </c>
      <c r="C23" s="6" t="n">
        <f aca="false">18/29*(C22/(C21-C22))</f>
        <v>0.00977841907830109</v>
      </c>
      <c r="D23" s="9" t="s">
        <v>12</v>
      </c>
      <c r="E23" s="19"/>
    </row>
    <row r="24" customFormat="false" ht="12.8" hidden="false" customHeight="false" outlineLevel="0" collapsed="false">
      <c r="B24" s="20"/>
      <c r="E24" s="19"/>
    </row>
    <row r="25" customFormat="false" ht="12.8" hidden="false" customHeight="false" outlineLevel="0" collapsed="false">
      <c r="B25" s="20" t="s">
        <v>45</v>
      </c>
      <c r="E25" s="19"/>
    </row>
    <row r="26" customFormat="false" ht="13.8" hidden="false" customHeight="false" outlineLevel="0" collapsed="false">
      <c r="B26" s="20" t="s">
        <v>16</v>
      </c>
      <c r="C26" s="8" t="n">
        <v>0.3</v>
      </c>
      <c r="D26" s="0" t="s">
        <v>46</v>
      </c>
      <c r="E26" s="19"/>
    </row>
    <row r="27" customFormat="false" ht="13.8" hidden="false" customHeight="false" outlineLevel="0" collapsed="false">
      <c r="B27" s="20" t="s">
        <v>15</v>
      </c>
      <c r="C27" s="8" t="n">
        <v>25</v>
      </c>
      <c r="D27" s="0" t="s">
        <v>47</v>
      </c>
      <c r="E27" s="19"/>
    </row>
    <row r="28" customFormat="false" ht="12.8" hidden="false" customHeight="false" outlineLevel="0" collapsed="false">
      <c r="B28" s="20" t="s">
        <v>11</v>
      </c>
      <c r="C28" s="0" t="n">
        <f aca="false">C23</f>
        <v>0.00977841907830109</v>
      </c>
      <c r="D28" s="9" t="s">
        <v>12</v>
      </c>
      <c r="E28" s="19"/>
    </row>
    <row r="29" customFormat="false" ht="13.8" hidden="false" customHeight="false" outlineLevel="0" collapsed="false">
      <c r="B29" s="20" t="s">
        <v>16</v>
      </c>
      <c r="C29" s="6" t="n">
        <f aca="false">101325+C26*100000</f>
        <v>131325</v>
      </c>
      <c r="D29" s="0" t="s">
        <v>17</v>
      </c>
      <c r="E29" s="19" t="s">
        <v>18</v>
      </c>
    </row>
    <row r="30" customFormat="false" ht="13.8" hidden="false" customHeight="false" outlineLevel="0" collapsed="false">
      <c r="B30" s="20" t="s">
        <v>21</v>
      </c>
      <c r="C30" s="6" t="n">
        <f aca="false">C28*29*C29/(18+C28*29)</f>
        <v>2036.82143141673</v>
      </c>
      <c r="D30" s="0" t="s">
        <v>17</v>
      </c>
      <c r="E30" s="19" t="s">
        <v>18</v>
      </c>
    </row>
    <row r="31" customFormat="false" ht="13.8" hidden="false" customHeight="false" outlineLevel="0" collapsed="false">
      <c r="B31" s="20" t="s">
        <v>20</v>
      </c>
      <c r="C31" s="6" t="n">
        <f aca="false">EXP(18.3036-3816.44/(-46.13+273.15+C27))*133.32</f>
        <v>3143.05625796002</v>
      </c>
      <c r="D31" s="7" t="s">
        <v>17</v>
      </c>
      <c r="E31" s="19"/>
    </row>
    <row r="32" customFormat="false" ht="13.8" hidden="false" customHeight="false" outlineLevel="0" collapsed="false">
      <c r="B32" s="21" t="s">
        <v>9</v>
      </c>
      <c r="C32" s="22" t="n">
        <f aca="false">C30/C31*100</f>
        <v>64.8038490007402</v>
      </c>
      <c r="D32" s="23" t="s">
        <v>10</v>
      </c>
      <c r="E32" s="24"/>
    </row>
    <row r="33" customFormat="false" ht="12.8" hidden="false" customHeight="false" outlineLevel="0" collapsed="false"/>
    <row r="34" customFormat="false" ht="12.8" hidden="false" customHeight="false" outlineLevel="0" collapsed="false"/>
    <row r="35" customFormat="false" ht="13.05" hidden="false" customHeight="false" outlineLevel="0" collapsed="false">
      <c r="B35" s="12" t="s">
        <v>40</v>
      </c>
      <c r="C35" s="12"/>
      <c r="D35" s="12"/>
      <c r="E35" s="12"/>
      <c r="F35" s="12"/>
      <c r="G35" s="12"/>
      <c r="H35" s="12"/>
      <c r="I35" s="12"/>
      <c r="J35" s="12"/>
    </row>
    <row r="36" customFormat="false" ht="12.8" hidden="false" customHeight="false" outlineLevel="0" collapsed="false">
      <c r="B36" s="12"/>
      <c r="C36" s="12"/>
      <c r="D36" s="12"/>
      <c r="E36" s="12"/>
      <c r="F36" s="12"/>
      <c r="G36" s="12"/>
      <c r="H36" s="12"/>
      <c r="I36" s="12"/>
      <c r="J36" s="12"/>
    </row>
    <row r="37" customFormat="false" ht="13.05" hidden="false" customHeight="false" outlineLevel="0" collapsed="false">
      <c r="B37" s="13" t="s">
        <v>41</v>
      </c>
      <c r="C37" s="12"/>
      <c r="D37" s="12"/>
      <c r="E37" s="12"/>
      <c r="F37" s="12"/>
      <c r="G37" s="12"/>
      <c r="H37" s="12"/>
      <c r="I37" s="12"/>
      <c r="J37" s="12"/>
    </row>
    <row r="38" customFormat="false" ht="12.8" hidden="false" customHeight="false" outlineLevel="0" collapsed="false">
      <c r="B38" s="12"/>
      <c r="C38" s="12"/>
      <c r="D38" s="12"/>
      <c r="E38" s="12"/>
      <c r="F38" s="12"/>
      <c r="G38" s="12"/>
      <c r="H38" s="12"/>
      <c r="I38" s="12"/>
      <c r="J38" s="12"/>
    </row>
    <row r="39" customFormat="false" ht="45.7" hidden="false" customHeight="true" outlineLevel="0" collapsed="false">
      <c r="B39" s="14" t="s">
        <v>42</v>
      </c>
      <c r="C39" s="14"/>
      <c r="D39" s="14"/>
      <c r="E39" s="14"/>
      <c r="F39" s="14"/>
      <c r="G39" s="14"/>
      <c r="H39" s="14"/>
      <c r="I39" s="14"/>
      <c r="J39" s="14"/>
    </row>
    <row r="40" customFormat="false" ht="12.8" hidden="false" customHeight="false" outlineLevel="0" collapsed="false"/>
    <row r="41" s="2" customFormat="true" ht="12.8" hidden="false" customHeight="false" outlineLevel="0" collapsed="false">
      <c r="A41" s="1" t="s">
        <v>0</v>
      </c>
    </row>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sheetProtection sheet="true" password="c80a" objects="true" scenarios="true"/>
  <mergeCells count="3">
    <mergeCell ref="B2:J5"/>
    <mergeCell ref="B6:J9"/>
    <mergeCell ref="B39:J39"/>
  </mergeCells>
  <hyperlinks>
    <hyperlink ref="B35" r:id="rId1" display="If you spot a mistake or wish to suggest an improvement, please contact : contact@myengineeringtools.com"/>
    <hyperlink ref="B37"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ColWidth="8.5625" defaultRowHeight="15" zeroHeight="false" outlineLevelRow="0" outlineLevelCol="0"/>
  <sheetData/>
  <sheetProtection sheet="true" password="c80a" objects="true" scenarios="true"/>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13</TotalTime>
  <Application>LibreOffice/7.3.7.2$Windows_X86_64 LibreOffice_project/e114eadc50a9ff8d8c8a0567d6da8f454beeb84f</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2023-02-22T22:09:47Z</dcterms:created>
  <dc:creator/>
  <dc:description/>
  <dc:language>en-SG</dc:language>
  <cp:lastModifiedBy/>
  <dcterms:modified xsi:type="dcterms:W3CDTF">2023-02-23T21:10:37Z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