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media/image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mple pipe"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<sst xmlns="http://schemas.openxmlformats.org/spreadsheetml/2006/main" count="95" uniqueCount="74">
  <si>
    <t xml:space="preserve">FOR EDUCATIONAL PURPOSE ONLY – DO NOT USE THIS METHOD FOR DETAIL DESIGN – ALWAYS CONSULT A REPUTABLE SUPPLIER FOR DETAIL DESIGN</t>
  </si>
  <si>
    <t xml:space="preserve">Calculation Tool
Heat loss of an insulated pipe</t>
  </si>
  <si>
    <t xml:space="preserve">Temperature of pipe and air</t>
  </si>
  <si>
    <t xml:space="preserve">Skin temperature pipe</t>
  </si>
  <si>
    <t xml:space="preserve">Ts</t>
  </si>
  <si>
    <t xml:space="preserve">ºc</t>
  </si>
  <si>
    <t xml:space="preserve">ºR</t>
  </si>
  <si>
    <t xml:space="preserve">Air temperature</t>
  </si>
  <si>
    <t xml:space="preserve">Ta</t>
  </si>
  <si>
    <t xml:space="preserve">Atmospheric conditions</t>
  </si>
  <si>
    <t xml:space="preserve">Wind speed</t>
  </si>
  <si>
    <t xml:space="preserve">v</t>
  </si>
  <si>
    <t xml:space="preserve">km/h</t>
  </si>
  <si>
    <t xml:space="preserve">ft/h</t>
  </si>
  <si>
    <t xml:space="preserve">Specific heat of air</t>
  </si>
  <si>
    <t xml:space="preserve">c</t>
  </si>
  <si>
    <t xml:space="preserve">J/kg.c</t>
  </si>
  <si>
    <t xml:space="preserve">BTU/lb/F</t>
  </si>
  <si>
    <t xml:space="preserve">Density of air</t>
  </si>
  <si>
    <t xml:space="preserve">ρ</t>
  </si>
  <si>
    <t xml:space="preserve">kg/m3</t>
  </si>
  <si>
    <t xml:space="preserve">lb/ft3</t>
  </si>
  <si>
    <t xml:space="preserve">Pipe characteristics</t>
  </si>
  <si>
    <t xml:space="preserve">Material</t>
  </si>
  <si>
    <t xml:space="preserve">-</t>
  </si>
  <si>
    <t xml:space="preserve">Carbon steel</t>
  </si>
  <si>
    <t xml:space="preserve">Material conductivity</t>
  </si>
  <si>
    <t xml:space="preserve">λ1</t>
  </si>
  <si>
    <t xml:space="preserve">W/m/K</t>
  </si>
  <si>
    <t xml:space="preserve">BTU/h.ft.F</t>
  </si>
  <si>
    <t xml:space="preserve">Insulating material conductivity</t>
  </si>
  <si>
    <t xml:space="preserve">λ2</t>
  </si>
  <si>
    <t xml:space="preserve">Tube inside diameter</t>
  </si>
  <si>
    <t xml:space="preserve">Di</t>
  </si>
  <si>
    <t xml:space="preserve">mm</t>
  </si>
  <si>
    <t xml:space="preserve">ft</t>
  </si>
  <si>
    <t xml:space="preserve">Tube oulet diameter</t>
  </si>
  <si>
    <t xml:space="preserve">D</t>
  </si>
  <si>
    <t xml:space="preserve">Outside diameter with insulation</t>
  </si>
  <si>
    <t xml:space="preserve">Do</t>
  </si>
  <si>
    <t xml:space="preserve">Pipe length</t>
  </si>
  <si>
    <t xml:space="preserve">L</t>
  </si>
  <si>
    <t xml:space="preserve">m</t>
  </si>
  <si>
    <t xml:space="preserve">Pipe external surface</t>
  </si>
  <si>
    <t xml:space="preserve">A</t>
  </si>
  <si>
    <t xml:space="preserve">m2</t>
  </si>
  <si>
    <t xml:space="preserve">ft2</t>
  </si>
  <si>
    <t xml:space="preserve">Heat transfer coefficient on the inside of the pipe</t>
  </si>
  <si>
    <t xml:space="preserve">Heat transfer coefficient in pipe</t>
  </si>
  <si>
    <t xml:space="preserve">hi</t>
  </si>
  <si>
    <t xml:space="preserve">W/m2/c</t>
  </si>
  <si>
    <t xml:space="preserve">BTU/h.ft2.F </t>
  </si>
  <si>
    <t xml:space="preserve">Heat loss through radiation</t>
  </si>
  <si>
    <t xml:space="preserve">hr</t>
  </si>
  <si>
    <t xml:space="preserve">Heat loss through convection</t>
  </si>
  <si>
    <t xml:space="preserve">Mass velocity of air</t>
  </si>
  <si>
    <t xml:space="preserve">G</t>
  </si>
  <si>
    <t xml:space="preserve">kg/h.m2</t>
  </si>
  <si>
    <t xml:space="preserve">lb/h.ft2</t>
  </si>
  <si>
    <t xml:space="preserve">Heat transfer coefficient</t>
  </si>
  <si>
    <t xml:space="preserve">hc</t>
  </si>
  <si>
    <t xml:space="preserve">Total pipe heat loss</t>
  </si>
  <si>
    <t xml:space="preserve">Outside heat transfer coefficient</t>
  </si>
  <si>
    <t xml:space="preserve">h</t>
  </si>
  <si>
    <t xml:space="preserve">Intermediary calculations</t>
  </si>
  <si>
    <t xml:space="preserve">Overal heat transfer coefficient</t>
  </si>
  <si>
    <t xml:space="preserve">U</t>
  </si>
  <si>
    <t xml:space="preserve">Q total</t>
  </si>
  <si>
    <t xml:space="preserve">kW</t>
  </si>
  <si>
    <t xml:space="preserve">BTU/h</t>
  </si>
  <si>
    <t xml:space="preserve">If you spot a mistake please contact :</t>
  </si>
  <si>
    <t xml:space="preserve">mailto:contact@myengineeringtools.com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</si>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</sst>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
    <numFmt numFmtId="166" formatCode="0.00"/>
    <numFmt numFmtId="167" formatCode="0.000"/>
  </numFmts>
  <fonts count="12">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0"/>
      <name val="Arial"/>
      <family val="2"/>
      <charset val="1"/>
    </font>
    <font>
      <sz val="10"/>
      <name val="Arial"/>
      <family val="0"/>
      <charset val="1"/>
    </font>
    <font>
      <b val="true"/>
      <sz val="10"/>
      <color rgb="FF21409A"/>
      <name val="Arial"/>
      <family val="2"/>
      <charset val="1"/>
    </font>
    <font>
      <b val="true"/>
      <sz val="10"/>
      <color rgb="FFED1C24"/>
      <name val="Arial"/>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CE181E"/>
        <bgColor rgb="FFED1C24"/>
      </patternFill>
    </fill>
    <fill>
      <patternFill patternType="solid">
        <fgColor rgb="FFFFFBCC"/>
        <bgColor rgb="FFFFFFFF"/>
      </patternFill>
    </fill>
    <fill>
      <patternFill patternType="solid">
        <fgColor rgb="FFE0EFD4"/>
        <bgColor rgb="FFFFFBCC"/>
      </patternFill>
    </fill>
    <fill>
      <patternFill patternType="solid">
        <fgColor rgb="FFFCD3C1"/>
        <bgColor rgb="FFE0EFD4"/>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false" hidden="false"/>
    </xf>
    <xf numFmtId="165" fontId="8" fillId="5" borderId="1" xfId="0" applyFont="true" applyBorder="true" applyAlignment="false" applyProtection="false">
      <alignment horizontal="general" vertical="bottom"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7" fontId="8" fillId="5"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ED1C24"/>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1150200</xdr:colOff>
      <xdr:row>2</xdr:row>
      <xdr:rowOff>28800</xdr:rowOff>
    </xdr:from>
    <xdr:to>
      <xdr:col>8</xdr:col>
      <xdr:colOff>67320</xdr:colOff>
      <xdr:row>5</xdr:row>
      <xdr:rowOff>132480</xdr:rowOff>
    </xdr:to>
    <xdr:pic>
      <xdr:nvPicPr>
        <xdr:cNvPr id="0" name="Image 2" descr=""/>
        <xdr:cNvPicPr/>
      </xdr:nvPicPr>
      <xdr:blipFill>
        <a:blip r:embed="rId1"/>
        <a:stretch/>
      </xdr:blipFill>
      <xdr:spPr>
        <a:xfrm>
          <a:off x="1968120" y="353880"/>
          <a:ext cx="6175080" cy="591480"/>
        </a:xfrm>
        <a:prstGeom prst="rect">
          <a:avLst/>
        </a:prstGeom>
        <a:ln w="0">
          <a:noFill/>
        </a:ln>
      </xdr:spPr>
    </xdr:pic>
    <xdr:clientData/>
  </xdr:twoCellAnchor>
  <xdr:twoCellAnchor editAs="oneCell">
    <xdr:from>
      <xdr:col>7</xdr:col>
      <xdr:colOff>538920</xdr:colOff>
      <xdr:row>12</xdr:row>
      <xdr:rowOff>22320</xdr:rowOff>
    </xdr:from>
    <xdr:to>
      <xdr:col>11</xdr:col>
      <xdr:colOff>96120</xdr:colOff>
      <xdr:row>28</xdr:row>
      <xdr:rowOff>125280</xdr:rowOff>
    </xdr:to>
    <xdr:pic>
      <xdr:nvPicPr>
        <xdr:cNvPr id="1" name="Image 1" descr=""/>
        <xdr:cNvPicPr/>
      </xdr:nvPicPr>
      <xdr:blipFill>
        <a:blip r:embed="rId2"/>
        <a:stretch/>
      </xdr:blipFill>
      <xdr:spPr>
        <a:xfrm>
          <a:off x="7796880" y="1973160"/>
          <a:ext cx="2828880" cy="27039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13" activeCellId="0" sqref="E13"/>
    </sheetView>
  </sheetViews>
  <sheetFormatPr defaultColWidth="11.60546875" defaultRowHeight="12.8" zeroHeight="false" outlineLevelRow="0" outlineLevelCol="0"/>
  <cols>
    <col collapsed="false" customWidth="true" hidden="false" outlineLevel="0" max="2" min="2" style="0" width="30.7"/>
    <col collapsed="false" customWidth="true" hidden="false" outlineLevel="0" max="5" min="5" style="0" width="12.67"/>
    <col collapsed="false" customWidth="true" hidden="false" outlineLevel="0" max="7" min="7" style="0" width="13.13"/>
  </cols>
  <sheetData>
    <row r="1" customFormat="false" ht="12.8" hidden="false" customHeight="false" outlineLevel="0" collapsed="false">
      <c r="A1" s="1" t="s">
        <v>0</v>
      </c>
      <c r="B1" s="2"/>
      <c r="C1" s="2"/>
      <c r="D1" s="2"/>
      <c r="E1" s="2"/>
      <c r="F1" s="2"/>
      <c r="G1" s="2"/>
      <c r="H1" s="2"/>
      <c r="I1" s="2"/>
      <c r="J1" s="2"/>
      <c r="K1" s="2"/>
      <c r="L1" s="2"/>
      <c r="M1" s="2"/>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B12" s="6" t="s">
        <v>2</v>
      </c>
      <c r="C12" s="6"/>
      <c r="D12" s="6"/>
      <c r="E12" s="6"/>
    </row>
    <row r="13" customFormat="false" ht="12.8" hidden="false" customHeight="false" outlineLevel="0" collapsed="false">
      <c r="B13" s="7" t="s">
        <v>3</v>
      </c>
      <c r="C13" s="7" t="s">
        <v>4</v>
      </c>
      <c r="D13" s="8" t="s">
        <v>5</v>
      </c>
      <c r="E13" s="9" t="n">
        <v>160</v>
      </c>
      <c r="F13" s="8" t="s">
        <v>6</v>
      </c>
      <c r="G13" s="10" t="n">
        <f aca="false">(E13+273.15)*9/5</f>
        <v>779.67</v>
      </c>
    </row>
    <row r="14" customFormat="false" ht="12.8" hidden="false" customHeight="false" outlineLevel="0" collapsed="false">
      <c r="B14" s="7" t="s">
        <v>7</v>
      </c>
      <c r="C14" s="7" t="s">
        <v>8</v>
      </c>
      <c r="D14" s="8" t="s">
        <v>5</v>
      </c>
      <c r="E14" s="9" t="n">
        <v>20</v>
      </c>
      <c r="F14" s="8" t="s">
        <v>6</v>
      </c>
      <c r="G14" s="10" t="n">
        <f aca="false">(E14+273.15)*9/5</f>
        <v>527.67</v>
      </c>
    </row>
    <row r="15" customFormat="false" ht="12.8" hidden="false" customHeight="false" outlineLevel="0" collapsed="false">
      <c r="B15" s="6" t="s">
        <v>9</v>
      </c>
      <c r="C15" s="6"/>
      <c r="D15" s="6"/>
      <c r="E15" s="6"/>
    </row>
    <row r="16" customFormat="false" ht="12.8" hidden="false" customHeight="false" outlineLevel="0" collapsed="false">
      <c r="B16" s="7" t="s">
        <v>10</v>
      </c>
      <c r="C16" s="7" t="s">
        <v>11</v>
      </c>
      <c r="D16" s="8" t="s">
        <v>12</v>
      </c>
      <c r="E16" s="9" t="n">
        <v>10</v>
      </c>
      <c r="F16" s="8" t="s">
        <v>13</v>
      </c>
      <c r="G16" s="11" t="n">
        <f aca="false">0.00328084*E16*1000*1000</f>
        <v>32808.4</v>
      </c>
    </row>
    <row r="17" customFormat="false" ht="12.8" hidden="false" customHeight="false" outlineLevel="0" collapsed="false">
      <c r="B17" s="7" t="s">
        <v>14</v>
      </c>
      <c r="C17" s="7" t="s">
        <v>15</v>
      </c>
      <c r="D17" s="8" t="s">
        <v>16</v>
      </c>
      <c r="E17" s="9" t="n">
        <v>1005</v>
      </c>
      <c r="F17" s="8" t="s">
        <v>17</v>
      </c>
      <c r="G17" s="11" t="n">
        <f aca="false">E17*0.000238845896627</f>
        <v>0.240040126110135</v>
      </c>
    </row>
    <row r="18" customFormat="false" ht="12.8" hidden="false" customHeight="false" outlineLevel="0" collapsed="false">
      <c r="B18" s="7" t="s">
        <v>18</v>
      </c>
      <c r="C18" s="8" t="s">
        <v>19</v>
      </c>
      <c r="D18" s="8" t="s">
        <v>20</v>
      </c>
      <c r="E18" s="9" t="n">
        <v>1.22</v>
      </c>
      <c r="F18" s="8" t="s">
        <v>21</v>
      </c>
      <c r="G18" s="12" t="n">
        <f aca="false">E18*0.06243</f>
        <v>0.0761646</v>
      </c>
    </row>
    <row r="19" customFormat="false" ht="12.8" hidden="false" customHeight="false" outlineLevel="0" collapsed="false">
      <c r="B19" s="6" t="s">
        <v>22</v>
      </c>
      <c r="C19" s="6"/>
      <c r="D19" s="6"/>
      <c r="E19" s="6"/>
    </row>
    <row r="20" customFormat="false" ht="12.8" hidden="false" customHeight="false" outlineLevel="0" collapsed="false">
      <c r="B20" s="7" t="s">
        <v>23</v>
      </c>
      <c r="C20" s="8" t="s">
        <v>24</v>
      </c>
      <c r="D20" s="7" t="s">
        <v>24</v>
      </c>
      <c r="E20" s="9" t="s">
        <v>25</v>
      </c>
    </row>
    <row r="21" customFormat="false" ht="12.8" hidden="false" customHeight="false" outlineLevel="0" collapsed="false">
      <c r="B21" s="7" t="s">
        <v>26</v>
      </c>
      <c r="C21" s="8" t="s">
        <v>27</v>
      </c>
      <c r="D21" s="7" t="s">
        <v>28</v>
      </c>
      <c r="E21" s="9" t="n">
        <v>142</v>
      </c>
      <c r="F21" s="8" t="s">
        <v>29</v>
      </c>
      <c r="G21" s="10" t="n">
        <f aca="false">E21*0.578</f>
        <v>82.076</v>
      </c>
    </row>
    <row r="22" customFormat="false" ht="12.8" hidden="false" customHeight="false" outlineLevel="0" collapsed="false">
      <c r="B22" s="7" t="s">
        <v>30</v>
      </c>
      <c r="C22" s="8" t="s">
        <v>31</v>
      </c>
      <c r="D22" s="7" t="s">
        <v>28</v>
      </c>
      <c r="E22" s="9" t="n">
        <v>0.285</v>
      </c>
      <c r="F22" s="8" t="s">
        <v>29</v>
      </c>
      <c r="G22" s="12" t="n">
        <f aca="false">E22*0.578</f>
        <v>0.16473</v>
      </c>
    </row>
    <row r="23" customFormat="false" ht="12.8" hidden="false" customHeight="false" outlineLevel="0" collapsed="false">
      <c r="B23" s="7" t="s">
        <v>32</v>
      </c>
      <c r="C23" s="8" t="s">
        <v>33</v>
      </c>
      <c r="D23" s="7" t="s">
        <v>34</v>
      </c>
      <c r="E23" s="9" t="n">
        <v>60</v>
      </c>
      <c r="F23" s="8" t="s">
        <v>35</v>
      </c>
      <c r="G23" s="11" t="n">
        <f aca="false">0.00328084*E23</f>
        <v>0.1968504</v>
      </c>
    </row>
    <row r="24" customFormat="false" ht="12.8" hidden="false" customHeight="false" outlineLevel="0" collapsed="false">
      <c r="B24" s="7" t="s">
        <v>36</v>
      </c>
      <c r="C24" s="8" t="s">
        <v>37</v>
      </c>
      <c r="D24" s="7" t="s">
        <v>34</v>
      </c>
      <c r="E24" s="9" t="n">
        <v>66</v>
      </c>
      <c r="F24" s="8" t="s">
        <v>35</v>
      </c>
      <c r="G24" s="11" t="n">
        <f aca="false">0.00328084*E24</f>
        <v>0.21653544</v>
      </c>
    </row>
    <row r="25" customFormat="false" ht="12.8" hidden="false" customHeight="false" outlineLevel="0" collapsed="false">
      <c r="B25" s="7" t="s">
        <v>38</v>
      </c>
      <c r="C25" s="8" t="s">
        <v>39</v>
      </c>
      <c r="D25" s="7" t="s">
        <v>34</v>
      </c>
      <c r="E25" s="9" t="n">
        <v>106</v>
      </c>
      <c r="F25" s="8" t="s">
        <v>35</v>
      </c>
      <c r="G25" s="11" t="n">
        <f aca="false">0.00328084*E25</f>
        <v>0.34776904</v>
      </c>
    </row>
    <row r="26" customFormat="false" ht="12.8" hidden="false" customHeight="false" outlineLevel="0" collapsed="false">
      <c r="B26" s="7" t="s">
        <v>40</v>
      </c>
      <c r="C26" s="8" t="s">
        <v>41</v>
      </c>
      <c r="D26" s="7" t="s">
        <v>42</v>
      </c>
      <c r="E26" s="9" t="n">
        <v>10</v>
      </c>
      <c r="F26" s="8" t="s">
        <v>35</v>
      </c>
      <c r="G26" s="11" t="n">
        <f aca="false">0.00328084*E26*1000</f>
        <v>32.8084</v>
      </c>
    </row>
    <row r="27" customFormat="false" ht="12.8" hidden="false" customHeight="false" outlineLevel="0" collapsed="false">
      <c r="B27" s="7" t="s">
        <v>43</v>
      </c>
      <c r="C27" s="8" t="s">
        <v>44</v>
      </c>
      <c r="D27" s="7" t="s">
        <v>45</v>
      </c>
      <c r="E27" s="10" t="n">
        <f aca="false">PI()*(E25/1000)*E26</f>
        <v>3.33008821280518</v>
      </c>
      <c r="F27" s="8" t="s">
        <v>46</v>
      </c>
      <c r="G27" s="11" t="n">
        <f aca="false">E27*10.764</f>
        <v>35.845069522635</v>
      </c>
    </row>
    <row r="28" customFormat="false" ht="12.8" hidden="false" customHeight="false" outlineLevel="0" collapsed="false">
      <c r="B28" s="6" t="s">
        <v>47</v>
      </c>
      <c r="C28" s="6"/>
      <c r="D28" s="6"/>
      <c r="E28" s="6"/>
    </row>
    <row r="29" customFormat="false" ht="13.25" hidden="false" customHeight="false" outlineLevel="0" collapsed="false">
      <c r="B29" s="13" t="s">
        <v>48</v>
      </c>
      <c r="C29" s="13" t="s">
        <v>49</v>
      </c>
      <c r="D29" s="7" t="s">
        <v>50</v>
      </c>
      <c r="E29" s="10" t="n">
        <f aca="false">G29*5.6782633411233</f>
        <v>8517.39501168495</v>
      </c>
      <c r="F29" s="14" t="s">
        <v>51</v>
      </c>
      <c r="G29" s="9" t="n">
        <v>1500</v>
      </c>
    </row>
    <row r="30" customFormat="false" ht="12.8" hidden="false" customHeight="false" outlineLevel="0" collapsed="false">
      <c r="B30" s="6" t="s">
        <v>52</v>
      </c>
      <c r="C30" s="6"/>
      <c r="D30" s="6"/>
      <c r="E30" s="6"/>
    </row>
    <row r="31" customFormat="false" ht="13.25" hidden="false" customHeight="false" outlineLevel="0" collapsed="false">
      <c r="B31" s="13" t="s">
        <v>52</v>
      </c>
      <c r="C31" s="13" t="s">
        <v>53</v>
      </c>
      <c r="D31" s="7" t="s">
        <v>50</v>
      </c>
      <c r="E31" s="10" t="n">
        <f aca="false">G31*5.6782633411233</f>
        <v>5.6782633411233</v>
      </c>
      <c r="F31" s="14" t="s">
        <v>51</v>
      </c>
      <c r="G31" s="10" t="n">
        <v>1</v>
      </c>
    </row>
    <row r="32" customFormat="false" ht="12.8" hidden="false" customHeight="false" outlineLevel="0" collapsed="false">
      <c r="B32" s="6" t="s">
        <v>54</v>
      </c>
      <c r="C32" s="6"/>
      <c r="D32" s="6"/>
      <c r="E32" s="6"/>
    </row>
    <row r="33" customFormat="false" ht="12.8" hidden="false" customHeight="false" outlineLevel="0" collapsed="false">
      <c r="B33" s="7" t="s">
        <v>55</v>
      </c>
      <c r="C33" s="7" t="s">
        <v>56</v>
      </c>
      <c r="D33" s="7" t="s">
        <v>57</v>
      </c>
      <c r="E33" s="10" t="n">
        <f aca="false">E18*E16*1000</f>
        <v>12200</v>
      </c>
      <c r="F33" s="7" t="s">
        <v>58</v>
      </c>
      <c r="G33" s="10" t="n">
        <f aca="false">G16*G18</f>
        <v>2498.83866264</v>
      </c>
    </row>
    <row r="34" customFormat="false" ht="13.25" hidden="false" customHeight="false" outlineLevel="0" collapsed="false">
      <c r="B34" s="7" t="s">
        <v>59</v>
      </c>
      <c r="C34" s="7" t="s">
        <v>60</v>
      </c>
      <c r="D34" s="7" t="s">
        <v>50</v>
      </c>
      <c r="E34" s="10" t="n">
        <f aca="false">G34*5.6782633411233</f>
        <v>25.0045259221787</v>
      </c>
      <c r="F34" s="14" t="s">
        <v>51</v>
      </c>
      <c r="G34" s="10" t="n">
        <f aca="false">0.11*G17*G33^0.6/G25^0.4</f>
        <v>4.40355165303626</v>
      </c>
    </row>
    <row r="35" customFormat="false" ht="12.8" hidden="false" customHeight="false" outlineLevel="0" collapsed="false">
      <c r="B35" s="6" t="s">
        <v>61</v>
      </c>
      <c r="C35" s="6"/>
      <c r="D35" s="6"/>
      <c r="E35" s="6"/>
    </row>
    <row r="36" customFormat="false" ht="12.8" hidden="false" customHeight="false" outlineLevel="0" collapsed="false">
      <c r="B36" s="7" t="s">
        <v>62</v>
      </c>
      <c r="C36" s="7" t="s">
        <v>63</v>
      </c>
      <c r="D36" s="7" t="s">
        <v>50</v>
      </c>
      <c r="E36" s="10" t="n">
        <f aca="false">G36*5.6782633411233</f>
        <v>30.682789263302</v>
      </c>
      <c r="F36" s="14" t="s">
        <v>51</v>
      </c>
      <c r="G36" s="10" t="n">
        <f aca="false">G34+G31</f>
        <v>5.40355165303626</v>
      </c>
      <c r="I36" s="0" t="s">
        <v>64</v>
      </c>
    </row>
    <row r="37" customFormat="false" ht="12.8" hidden="false" customHeight="false" outlineLevel="0" collapsed="false">
      <c r="B37" s="7" t="s">
        <v>65</v>
      </c>
      <c r="C37" s="7" t="s">
        <v>66</v>
      </c>
      <c r="D37" s="7" t="s">
        <v>50</v>
      </c>
      <c r="E37" s="10" t="n">
        <f aca="false">G37*5.6782633411233</f>
        <v>8.27063549949594</v>
      </c>
      <c r="F37" s="14" t="s">
        <v>51</v>
      </c>
      <c r="G37" s="10" t="n">
        <f aca="false">1/(I37+J37+K37+L37)</f>
        <v>1.45654313698311</v>
      </c>
      <c r="I37" s="0" t="n">
        <f aca="false">(G25/2)/(G23/2*G29)</f>
        <v>0.00117777777777778</v>
      </c>
      <c r="J37" s="0" t="n">
        <f aca="false">(G25/2)*LN(G24/G23)/G21</f>
        <v>0.000201922180252311</v>
      </c>
      <c r="K37" s="0" t="n">
        <f aca="false">(G25/2)*LN(G25/G24)/G22</f>
        <v>0.500113911527486</v>
      </c>
      <c r="L37" s="0" t="n">
        <f aca="false">1/G36</f>
        <v>0.185063466440281</v>
      </c>
    </row>
    <row r="38" customFormat="false" ht="12.8" hidden="false" customHeight="false" outlineLevel="0" collapsed="false">
      <c r="B38" s="7" t="s">
        <v>61</v>
      </c>
      <c r="C38" s="7" t="s">
        <v>67</v>
      </c>
      <c r="D38" s="7" t="s">
        <v>68</v>
      </c>
      <c r="E38" s="10" t="n">
        <f aca="false">G38/3412.142</f>
        <v>3.85590408663675</v>
      </c>
      <c r="F38" s="7" t="s">
        <v>69</v>
      </c>
      <c r="G38" s="10" t="n">
        <f aca="false">G37*G27*(G13-G14)</f>
        <v>13156.8922819849</v>
      </c>
    </row>
    <row r="40" customFormat="false" ht="13.25" hidden="false" customHeight="false" outlineLevel="0" collapsed="false">
      <c r="B40" s="15" t="s">
        <v>70</v>
      </c>
      <c r="D40" s="15" t="s">
        <v>71</v>
      </c>
    </row>
    <row r="42" customFormat="false" ht="12.8" hidden="false" customHeight="false" outlineLevel="0" collapsed="false">
      <c r="B42" s="16" t="s">
        <v>72</v>
      </c>
    </row>
    <row r="44" customFormat="false" ht="16.4" hidden="false" customHeight="true" outlineLevel="0" collapsed="false">
      <c r="B44" s="17" t="s">
        <v>73</v>
      </c>
      <c r="C44" s="17"/>
      <c r="D44" s="17"/>
      <c r="E44" s="17"/>
      <c r="F44" s="17"/>
      <c r="G44" s="17"/>
      <c r="H44" s="17"/>
      <c r="I44" s="17"/>
      <c r="J44" s="17"/>
    </row>
    <row r="46" customFormat="false" ht="12.8" hidden="false" customHeight="false" outlineLevel="0" collapsed="false">
      <c r="A46" s="1" t="s">
        <v>0</v>
      </c>
      <c r="B46" s="2"/>
      <c r="C46" s="2"/>
      <c r="D46" s="2"/>
      <c r="E46" s="2"/>
      <c r="F46" s="2"/>
      <c r="G46" s="2"/>
      <c r="H46" s="2"/>
      <c r="I46" s="2"/>
      <c r="J46" s="2"/>
      <c r="K46" s="2"/>
      <c r="L46" s="2"/>
      <c r="M46" s="2"/>
    </row>
  </sheetData>
  <sheetProtection sheet="true" password="c80a" objects="true" scenarios="true"/>
  <mergeCells count="10">
    <mergeCell ref="B3:J6"/>
    <mergeCell ref="B7:J10"/>
    <mergeCell ref="B12:E12"/>
    <mergeCell ref="B15:E15"/>
    <mergeCell ref="B19:E19"/>
    <mergeCell ref="B28:E28"/>
    <mergeCell ref="B30:E30"/>
    <mergeCell ref="B32:E32"/>
    <mergeCell ref="B35:E35"/>
    <mergeCell ref="B44:J44"/>
  </mergeCells>
  <hyperlinks>
    <hyperlink ref="D40" r:id="rId1" display="mailto:contact@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92</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2019-10-26T13:35:29Z</dcterms:created>
  <dc:creator/>
  <dc:description/>
  <dc:language>en-US</dc:language>
  <cp:lastModifiedBy/>
  <dcterms:modified xsi:type="dcterms:W3CDTF">2024-02-04T20:41:03Z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