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Mega\My Engineering Tools\Excel\"/>
    </mc:Choice>
  </mc:AlternateContent>
  <xr:revisionPtr revIDLastSave="0" documentId="13_ncr:1_{3F532F1E-0DC2-46BB-8FB7-D8E1695EA014}" xr6:coauthVersionLast="47" xr6:coauthVersionMax="47" xr10:uidLastSave="{00000000-0000-0000-0000-000000000000}"/>
  <bookViews>
    <workbookView xWindow="-120" yWindow="-120" windowWidth="20730" windowHeight="11160" tabRatio="500" xr2:uid="{00000000-000D-0000-FFFF-FFFF00000000}"/>
  </bookViews>
  <sheets>
    <sheet name="Air cooled HX calculator" sheetId="2" r:id="rId1"/>
    <sheet name="Heat exchanger geometry" sheetId="1" r:id="rId2"/>
    <sheet name="Air outlet temperature estimate"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F77" i="2" l="1"/>
  <c r="F67" i="2"/>
  <c r="F68" i="2" s="1"/>
  <c r="F72" i="2" s="1"/>
  <c r="F59" i="2"/>
  <c r="F60" i="2" s="1"/>
  <c r="F61" i="2" s="1"/>
  <c r="F65" i="2" s="1"/>
  <c r="F46" i="2"/>
  <c r="F43" i="2"/>
  <c r="F50" i="2" l="1"/>
  <c r="F69" i="2"/>
  <c r="F70" i="2" l="1"/>
  <c r="F71" i="2" s="1"/>
  <c r="F73" i="2" s="1"/>
  <c r="F78" i="2"/>
</calcChain>
</file>

<file path=xl/sharedStrings.xml><?xml version="1.0" encoding="utf-8"?>
<sst xmlns="http://schemas.openxmlformats.org/spreadsheetml/2006/main" count="143" uniqueCount="115">
  <si>
    <t>Face velocity</t>
  </si>
  <si>
    <t>8 fins / inch (315 fins / m)
2.375 inch pitch (0.0603 m)</t>
  </si>
  <si>
    <t>10 fins / inch (394 fins / m)
2.375 inch pitch (0.0603 m)</t>
  </si>
  <si>
    <t>10 fins / inch (394 fins / m)
2.5 inch pitch (0.0635 m)</t>
  </si>
  <si>
    <t>Number of rows</t>
  </si>
  <si>
    <t>ft/min</t>
  </si>
  <si>
    <t>m/s</t>
  </si>
  <si>
    <t>FOR EDUCATIONAL PURPOSE ONLY – DO NOT USE THIS METHOD FOR DETAIL DESIGN – ALWAYS CONSULT A REPUTABLE SUPPLIER FOR DETAIL DESIGN</t>
  </si>
  <si>
    <t>To modify</t>
  </si>
  <si>
    <t>Calculated</t>
  </si>
  <si>
    <t>Type of heat exchanger</t>
    <phoneticPr fontId="1" type="noConversion"/>
  </si>
  <si>
    <t>Air cooled</t>
    <phoneticPr fontId="1" type="noConversion"/>
  </si>
  <si>
    <t>Air ambient temperature</t>
    <phoneticPr fontId="1" type="noConversion"/>
  </si>
  <si>
    <t>T1</t>
    <phoneticPr fontId="1" type="noConversion"/>
  </si>
  <si>
    <t>c</t>
    <phoneticPr fontId="1" type="noConversion"/>
  </si>
  <si>
    <t>Water</t>
    <phoneticPr fontId="1" type="noConversion"/>
  </si>
  <si>
    <t>Hot Fluid to cool</t>
    <phoneticPr fontId="1" type="noConversion"/>
  </si>
  <si>
    <t>Hot fluid flowrate</t>
    <phoneticPr fontId="1" type="noConversion"/>
  </si>
  <si>
    <t>w</t>
    <phoneticPr fontId="1" type="noConversion"/>
  </si>
  <si>
    <t>lb/h</t>
    <phoneticPr fontId="1" type="noConversion"/>
  </si>
  <si>
    <t>Hot fluid inlet temperature</t>
    <phoneticPr fontId="1" type="noConversion"/>
  </si>
  <si>
    <t>t1</t>
    <phoneticPr fontId="1" type="noConversion"/>
  </si>
  <si>
    <t>Hot fluid outlet temperature</t>
    <phoneticPr fontId="1" type="noConversion"/>
  </si>
  <si>
    <t>t2</t>
    <phoneticPr fontId="1" type="noConversion"/>
  </si>
  <si>
    <t>Process data</t>
    <phoneticPr fontId="1" type="noConversion"/>
  </si>
  <si>
    <t>Heat exchanger basic data</t>
    <phoneticPr fontId="1" type="noConversion"/>
  </si>
  <si>
    <t>Tube material</t>
    <phoneticPr fontId="1" type="noConversion"/>
  </si>
  <si>
    <t>Steel + Al fins</t>
    <phoneticPr fontId="1" type="noConversion"/>
  </si>
  <si>
    <t>Tube thermal conductivity</t>
    <phoneticPr fontId="1" type="noConversion"/>
  </si>
  <si>
    <t>Btu/h.ft2.F</t>
    <phoneticPr fontId="1" type="noConversion"/>
  </si>
  <si>
    <t>Tube inside diameter</t>
    <phoneticPr fontId="1" type="noConversion"/>
  </si>
  <si>
    <t>Di</t>
    <phoneticPr fontId="1" type="noConversion"/>
  </si>
  <si>
    <t>in</t>
    <phoneticPr fontId="1" type="noConversion"/>
  </si>
  <si>
    <t>Tube outside diameter</t>
    <phoneticPr fontId="1" type="noConversion"/>
  </si>
  <si>
    <t>Do</t>
    <phoneticPr fontId="1" type="noConversion"/>
  </si>
  <si>
    <t>Heat transfer coefficient on the hot fluid side</t>
    <phoneticPr fontId="1" type="noConversion"/>
  </si>
  <si>
    <t>hi</t>
    <phoneticPr fontId="1" type="noConversion"/>
  </si>
  <si>
    <t>Fouling Heat transfer coefficient on the hot fluid side</t>
    <phoneticPr fontId="1" type="noConversion"/>
  </si>
  <si>
    <t>hs</t>
    <phoneticPr fontId="1" type="noConversion"/>
  </si>
  <si>
    <t>Step 1 : Assume the heat exchanger geometry</t>
    <phoneticPr fontId="1" type="noConversion"/>
  </si>
  <si>
    <t>Please refer to the sheet heat exchanger geometry</t>
    <phoneticPr fontId="1" type="noConversion"/>
  </si>
  <si>
    <t>Choose a density for the fins and a pitch, and a number of row</t>
    <phoneticPr fontId="1" type="noConversion"/>
  </si>
  <si>
    <t>Number of rows of the exchanger</t>
    <phoneticPr fontId="1" type="noConversion"/>
  </si>
  <si>
    <t>Nr</t>
    <phoneticPr fontId="1" type="noConversion"/>
  </si>
  <si>
    <t>Fins density</t>
    <phoneticPr fontId="1" type="noConversion"/>
  </si>
  <si>
    <t>fins/in</t>
    <phoneticPr fontId="1" type="noConversion"/>
  </si>
  <si>
    <t>Face velocity</t>
    <phoneticPr fontId="1" type="noConversion"/>
  </si>
  <si>
    <t>FV</t>
    <phoneticPr fontId="1" type="noConversion"/>
  </si>
  <si>
    <t>Tube spacing</t>
    <phoneticPr fontId="1" type="noConversion"/>
  </si>
  <si>
    <t>Step 2 : Gather the data required for the design</t>
    <phoneticPr fontId="1" type="noConversion"/>
  </si>
  <si>
    <t>Step 3 Calculate the air side heat transfer coefficient</t>
    <phoneticPr fontId="1" type="noConversion"/>
  </si>
  <si>
    <t>Air side heat transfer coefficient</t>
    <phoneticPr fontId="1" type="noConversion"/>
  </si>
  <si>
    <t>ha</t>
    <phoneticPr fontId="1" type="noConversion"/>
  </si>
  <si>
    <t>Step 4 : Calculate the conduction coefficient through the tube</t>
    <phoneticPr fontId="1" type="noConversion"/>
  </si>
  <si>
    <t>hw</t>
    <phoneticPr fontId="1" type="noConversion"/>
  </si>
  <si>
    <t>Heat transfer coefficient through the tube wall</t>
    <phoneticPr fontId="1" type="noConversion"/>
  </si>
  <si>
    <t>(Note that the diameters in inches are converted in ft in the formula)</t>
    <phoneticPr fontId="1" type="noConversion"/>
  </si>
  <si>
    <t>Air cooled Heat Exchanger Design Calculator (estimation)</t>
    <phoneticPr fontId="1" type="noConversion"/>
  </si>
  <si>
    <t>If you spot a mistake or wish to suggest an improvement, please contact : contact@myengineeringtools.com</t>
  </si>
  <si>
    <t>Copyright www.MyEngineeringTools.com</t>
  </si>
  <si>
    <t>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</si>
  <si>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Step 5 : Calculate the overall heat transfer coefficient</t>
    <phoneticPr fontId="1" type="noConversion"/>
  </si>
  <si>
    <t>Overall heat transfer coefficient</t>
    <phoneticPr fontId="1" type="noConversion"/>
  </si>
  <si>
    <t>U</t>
    <phoneticPr fontId="1" type="noConversion"/>
  </si>
  <si>
    <t>Step 6 : Estimate air outlet temperature</t>
    <phoneticPr fontId="1" type="noConversion"/>
  </si>
  <si>
    <t>Please refer to the sheet air outlet temperature estimation</t>
    <phoneticPr fontId="1" type="noConversion"/>
  </si>
  <si>
    <t>Considering the overall heat transfer coefficient and the hot fluid inlet temperature</t>
    <phoneticPr fontId="1" type="noConversion"/>
  </si>
  <si>
    <t>Air outlet temperature estimation</t>
    <phoneticPr fontId="1" type="noConversion"/>
  </si>
  <si>
    <t>T2</t>
    <phoneticPr fontId="1" type="noConversion"/>
  </si>
  <si>
    <t>Outlet air temperature, c</t>
  </si>
  <si>
    <t>Process inlet temperature, c</t>
  </si>
  <si>
    <t>U=50</t>
  </si>
  <si>
    <r>
      <t>(BTU/h.ft</t>
    </r>
    <r>
      <rPr>
        <vertAlign val="superscript"/>
        <sz val="10"/>
        <rFont val="Arial"/>
        <family val="2"/>
      </rPr>
      <t>2</t>
    </r>
    <r>
      <rPr>
        <sz val="10"/>
        <rFont val="Arial"/>
        <family val="2"/>
        <charset val="134"/>
      </rPr>
      <t>.F)</t>
    </r>
  </si>
  <si>
    <t>U=100</t>
  </si>
  <si>
    <t>U=150</t>
  </si>
  <si>
    <t>Tubes length</t>
    <phoneticPr fontId="1" type="noConversion"/>
  </si>
  <si>
    <t>L</t>
    <phoneticPr fontId="1" type="noConversion"/>
  </si>
  <si>
    <t>ft</t>
    <phoneticPr fontId="1" type="noConversion"/>
  </si>
  <si>
    <t>Required heat duty of the exchanger</t>
    <phoneticPr fontId="1" type="noConversion"/>
  </si>
  <si>
    <t>Q</t>
    <phoneticPr fontId="1" type="noConversion"/>
  </si>
  <si>
    <t>Hot fluid specific heat</t>
    <phoneticPr fontId="1" type="noConversion"/>
  </si>
  <si>
    <t>Btu</t>
    <phoneticPr fontId="1" type="noConversion"/>
  </si>
  <si>
    <t>Btu/h</t>
    <phoneticPr fontId="1" type="noConversion"/>
  </si>
  <si>
    <t>Face area of the exchanger</t>
    <phoneticPr fontId="1" type="noConversion"/>
  </si>
  <si>
    <t>FA</t>
    <phoneticPr fontId="1" type="noConversion"/>
  </si>
  <si>
    <t>ft2</t>
    <phoneticPr fontId="1" type="noConversion"/>
  </si>
  <si>
    <t>Step 7 : Calculate the heat exchanger size</t>
    <phoneticPr fontId="1" type="noConversion"/>
  </si>
  <si>
    <t>Step 8 : Calculate available area and check it is sufficient</t>
    <phoneticPr fontId="1" type="noConversion"/>
  </si>
  <si>
    <t>Heat exchanger width</t>
    <phoneticPr fontId="1" type="noConversion"/>
  </si>
  <si>
    <t>Y</t>
    <phoneticPr fontId="1" type="noConversion"/>
  </si>
  <si>
    <t>Select a bundle width</t>
    <phoneticPr fontId="1" type="noConversion"/>
  </si>
  <si>
    <t>Required number of bundles</t>
    <phoneticPr fontId="1" type="noConversion"/>
  </si>
  <si>
    <t>Selected number of bundles</t>
    <phoneticPr fontId="1" type="noConversion"/>
  </si>
  <si>
    <t>Calculated air outlet temperature</t>
    <phoneticPr fontId="1" type="noConversion"/>
  </si>
  <si>
    <t>Designed Heat exchanger width</t>
    <phoneticPr fontId="1" type="noConversion"/>
  </si>
  <si>
    <t>Calculated DTML</t>
    <phoneticPr fontId="1" type="noConversion"/>
  </si>
  <si>
    <t>DTML</t>
    <phoneticPr fontId="1" type="noConversion"/>
  </si>
  <si>
    <t>Must change by 6 in increments, minimum 48 in, maximum 144 in</t>
    <phoneticPr fontId="1" type="noConversion"/>
  </si>
  <si>
    <t>Round the value calculated above</t>
    <phoneticPr fontId="1" type="noConversion"/>
  </si>
  <si>
    <t>Required heat exchange area</t>
    <phoneticPr fontId="1" type="noConversion"/>
  </si>
  <si>
    <t>Available exchange area</t>
    <phoneticPr fontId="1" type="noConversion"/>
  </si>
  <si>
    <t>Available &gt; Required ?</t>
    <phoneticPr fontId="1" type="noConversion"/>
  </si>
  <si>
    <t>if yes, the design is acceptable, if not come back to the bundle width and adjust</t>
    <phoneticPr fontId="1" type="noConversion"/>
  </si>
  <si>
    <t>A required</t>
    <phoneticPr fontId="1" type="noConversion"/>
  </si>
  <si>
    <t>A available</t>
    <phoneticPr fontId="1" type="noConversion"/>
  </si>
  <si>
    <t>Number of tubes per row</t>
    <phoneticPr fontId="1" type="noConversion"/>
  </si>
  <si>
    <t>Nt</t>
    <phoneticPr fontId="1" type="noConversion"/>
  </si>
  <si>
    <t>Step 9 : calculate the air side pressure drop and fan power requirement</t>
    <phoneticPr fontId="1" type="noConversion"/>
  </si>
  <si>
    <t>Air pressure drop</t>
    <phoneticPr fontId="1" type="noConversion"/>
  </si>
  <si>
    <t>Required fan power</t>
    <phoneticPr fontId="1" type="noConversion"/>
  </si>
  <si>
    <t>inches W</t>
    <phoneticPr fontId="1" type="noConversion"/>
  </si>
  <si>
    <t>bhp</t>
    <phoneticPr fontId="1" type="noConversion"/>
  </si>
  <si>
    <r>
      <rPr>
        <sz val="10"/>
        <rFont val="Arial"/>
        <family val="2"/>
      </rPr>
      <t>λ</t>
    </r>
    <r>
      <rPr>
        <sz val="10"/>
        <rFont val="Arial"/>
        <family val="2"/>
        <charset val="134"/>
      </rPr>
      <t>m</t>
    </r>
    <phoneticPr fontId="1" type="noConversion"/>
  </si>
  <si>
    <t>Nb</t>
    <phoneticPr fontId="1" type="noConversion"/>
  </si>
  <si>
    <t>Dpa</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</si>
</sst>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charset val="134"/>
    </font>
    <font>
      <sz val="9"/>
      <name val="Arial"/>
      <family val="2"/>
      <charset val="134"/>
    </font>
    <font>
      <b/>
      <sz val="14"/>
      <name val="Arial"/>
      <family val="2"/>
      <charset val="1"/>
    </font>
    <font>
      <b/>
      <sz val="11"/>
      <color rgb="FF1F497D"/>
      <name val="Calibri"/>
      <family val="2"/>
      <charset val="1"/>
    </font>
    <font>
      <b/>
      <sz val="11"/>
      <color rgb="FFFF0000"/>
      <name val="Calibri"/>
      <family val="2"/>
      <charset val="1"/>
    </font>
    <font>
      <b/>
      <sz val="10"/>
      <name val="Arial"/>
      <family val="2"/>
      <charset val="1"/>
    </font>
    <font>
      <i/>
      <sz val="10"/>
      <name val="Arial"/>
      <family val="2"/>
    </font>
    <font>
      <sz val="10"/>
      <color rgb="FF0000FF"/>
      <name val="Arial"/>
      <family val="2"/>
      <charset val="1"/>
    </font>
    <font>
      <sz val="10"/>
      <color rgb="FF0000FF"/>
      <name val="Times New Roman"/>
      <family val="1"/>
      <charset val="1"/>
    </font>
    <font>
      <i/>
      <sz val="10"/>
      <name val="Times New Roman"/>
      <family val="1"/>
      <charset val="1"/>
    </font>
    <font>
      <vertAlign val="superscript"/>
      <sz val="10"/>
      <name val="Arial"/>
      <family val="2"/>
    </font>
    <font>
      <sz val="10"/>
      <name val="Arial"/>
      <family val="2"/>
    </font>
  </fonts>
  <fills count="5">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hair">
        <color auto="1"/>
      </top>
      <bottom/>
      <diagonal/>
    </border>
  </borders>
  <cellStyleXfs count="1">
    <xf numFmtId="0" fontId="0" fillId="0" borderId="0"/>
  </cellStyleXfs>
  <cellXfs count="36">
    <xf numFmtId="0" fontId="0" fillId="0" borderId="0" xfId="0"/>
    <xf numFmtId="0" fontId="0" fillId="0" borderId="0" xfId="0" applyAlignment="1">
      <alignment horizontal="center"/>
    </xf>
    <xf numFmtId="0" fontId="0" fillId="0" borderId="1" xfId="0" applyFont="1" applyBorder="1" applyAlignment="1">
      <alignment horizontal="center"/>
    </xf>
    <xf numFmtId="0" fontId="0" fillId="2" borderId="0" xfId="0" applyFill="1"/>
    <xf numFmtId="0" fontId="3" fillId="3" borderId="0" xfId="0" applyFont="1" applyFill="1"/>
    <xf numFmtId="0" fontId="4" fillId="4" borderId="0" xfId="0" applyFont="1" applyFill="1"/>
    <xf numFmtId="0" fontId="5" fillId="0" borderId="0" xfId="0" applyFont="1"/>
    <xf numFmtId="0" fontId="0" fillId="0" borderId="1" xfId="0" applyBorder="1"/>
    <xf numFmtId="0" fontId="3" fillId="3" borderId="1" xfId="0" applyFont="1" applyFill="1" applyBorder="1" applyProtection="1">
      <protection locked="0"/>
    </xf>
    <xf numFmtId="2" fontId="4" fillId="4" borderId="1" xfId="0" applyNumberFormat="1" applyFont="1" applyFill="1" applyBorder="1"/>
    <xf numFmtId="1" fontId="4" fillId="4" borderId="1" xfId="0" applyNumberFormat="1" applyFont="1" applyFill="1" applyBorder="1"/>
    <xf numFmtId="0" fontId="7" fillId="0" borderId="0" xfId="0" applyFont="1"/>
    <xf numFmtId="0" fontId="8" fillId="0" borderId="0" xfId="0" applyFont="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9" fillId="0" borderId="0" xfId="0" applyFont="1" applyAlignment="1">
      <alignment horizontal="center" vertical="center" wrapText="1"/>
    </xf>
    <xf numFmtId="0" fontId="0" fillId="0" borderId="4" xfId="0"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xf numFmtId="0" fontId="0" fillId="0" borderId="5" xfId="0" applyFill="1" applyBorder="1" applyAlignment="1">
      <alignment horizontal="center"/>
    </xf>
    <xf numFmtId="0" fontId="0" fillId="0" borderId="12" xfId="0" applyFill="1" applyBorder="1" applyAlignment="1">
      <alignment horizontal="center"/>
    </xf>
    <xf numFmtId="0" fontId="1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2</xdr:col>
      <xdr:colOff>466725</xdr:colOff>
      <xdr:row>2</xdr:row>
      <xdr:rowOff>47625</xdr:rowOff>
    </xdr:from>
    <xdr:to>
      <xdr:col>6</xdr:col>
      <xdr:colOff>166977</xdr:colOff>
      <xdr:row>6</xdr:row>
      <xdr:rowOff>4028</xdr:rowOff>
    </xdr:to>
    <xdr:pic>
      <xdr:nvPicPr>
        <xdr:cNvPr id="2" name="Image 2">
          <a:extLst>
            <a:ext uri="{FF2B5EF4-FFF2-40B4-BE49-F238E27FC236}">
              <a16:creationId xmlns:a16="http://schemas.microsoft.com/office/drawing/2014/main" id="{54BC176A-BF59-4082-A619-35D744CCDF71}"/>
            </a:ext>
          </a:extLst>
        </xdr:cNvPr>
        <xdr:cNvPicPr/>
      </xdr:nvPicPr>
      <xdr:blipFill>
        <a:blip xmlns:r="http://schemas.openxmlformats.org/officeDocument/2006/relationships" r:embed="rId1"/>
        <a:stretch/>
      </xdr:blipFill>
      <xdr:spPr>
        <a:xfrm>
          <a:off x="2809875" y="371475"/>
          <a:ext cx="5767677" cy="604103"/>
        </a:xfrm>
        <a:prstGeom prst="rect">
          <a:avLst/>
        </a:prstGeom>
        <a:ln w="0">
          <a:noFill/>
        </a:ln>
      </xdr:spPr>
    </xdr:pic>
    <xdr:clientData/>
  </xdr:twoCellAnchor>
  <xdr:twoCellAnchor editAs="oneCell">
    <xdr:from>
      <xdr:col>1</xdr:col>
      <xdr:colOff>114300</xdr:colOff>
      <xdr:row>14</xdr:row>
      <xdr:rowOff>123825</xdr:rowOff>
    </xdr:from>
    <xdr:to>
      <xdr:col>2</xdr:col>
      <xdr:colOff>1532737</xdr:colOff>
      <xdr:row>20</xdr:row>
      <xdr:rowOff>76199</xdr:rowOff>
    </xdr:to>
    <xdr:pic>
      <xdr:nvPicPr>
        <xdr:cNvPr id="4" name="Picture 3">
          <a:extLst>
            <a:ext uri="{FF2B5EF4-FFF2-40B4-BE49-F238E27FC236}">
              <a16:creationId xmlns:a16="http://schemas.microsoft.com/office/drawing/2014/main" id="{35A7F510-02DB-4133-9FD0-EF60AD8A0A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 y="2419350"/>
          <a:ext cx="3151987" cy="952499"/>
        </a:xfrm>
        <a:prstGeom prst="rect">
          <a:avLst/>
        </a:prstGeom>
      </xdr:spPr>
    </xdr:pic>
    <xdr:clientData/>
  </xdr:twoCellAnchor>
  <xdr:twoCellAnchor>
    <xdr:from>
      <xdr:col>2</xdr:col>
      <xdr:colOff>981075</xdr:colOff>
      <xdr:row>72</xdr:row>
      <xdr:rowOff>104775</xdr:rowOff>
    </xdr:from>
    <xdr:to>
      <xdr:col>2</xdr:col>
      <xdr:colOff>1609725</xdr:colOff>
      <xdr:row>72</xdr:row>
      <xdr:rowOff>104775</xdr:rowOff>
    </xdr:to>
    <xdr:cxnSp macro="">
      <xdr:nvCxnSpPr>
        <xdr:cNvPr id="6" name="Straight Connector 5">
          <a:extLst>
            <a:ext uri="{FF2B5EF4-FFF2-40B4-BE49-F238E27FC236}">
              <a16:creationId xmlns:a16="http://schemas.microsoft.com/office/drawing/2014/main" id="{E0A37E6B-89CD-4BA6-AADD-014D680083A6}"/>
            </a:ext>
          </a:extLst>
        </xdr:cNvPr>
        <xdr:cNvCxnSpPr/>
      </xdr:nvCxnSpPr>
      <xdr:spPr>
        <a:xfrm flipH="1">
          <a:off x="3324225" y="12763500"/>
          <a:ext cx="628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971550</xdr:colOff>
      <xdr:row>63</xdr:row>
      <xdr:rowOff>85725</xdr:rowOff>
    </xdr:from>
    <xdr:to>
      <xdr:col>2</xdr:col>
      <xdr:colOff>971550</xdr:colOff>
      <xdr:row>72</xdr:row>
      <xdr:rowOff>114300</xdr:rowOff>
    </xdr:to>
    <xdr:cxnSp macro="">
      <xdr:nvCxnSpPr>
        <xdr:cNvPr id="8" name="Straight Connector 7">
          <a:extLst>
            <a:ext uri="{FF2B5EF4-FFF2-40B4-BE49-F238E27FC236}">
              <a16:creationId xmlns:a16="http://schemas.microsoft.com/office/drawing/2014/main" id="{414C7C89-4434-4238-B4F3-3EDAAC72EEE4}"/>
            </a:ext>
          </a:extLst>
        </xdr:cNvPr>
        <xdr:cNvCxnSpPr/>
      </xdr:nvCxnSpPr>
      <xdr:spPr>
        <a:xfrm flipV="1">
          <a:off x="3314700" y="11029950"/>
          <a:ext cx="0" cy="1743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962025</xdr:colOff>
      <xdr:row>63</xdr:row>
      <xdr:rowOff>76200</xdr:rowOff>
    </xdr:from>
    <xdr:to>
      <xdr:col>2</xdr:col>
      <xdr:colOff>1685925</xdr:colOff>
      <xdr:row>63</xdr:row>
      <xdr:rowOff>76200</xdr:rowOff>
    </xdr:to>
    <xdr:cxnSp macro="">
      <xdr:nvCxnSpPr>
        <xdr:cNvPr id="10" name="Straight Arrow Connector 9">
          <a:extLst>
            <a:ext uri="{FF2B5EF4-FFF2-40B4-BE49-F238E27FC236}">
              <a16:creationId xmlns:a16="http://schemas.microsoft.com/office/drawing/2014/main" id="{FD8B39FF-3122-4064-8E7E-6893A8CC3461}"/>
            </a:ext>
          </a:extLst>
        </xdr:cNvPr>
        <xdr:cNvCxnSpPr/>
      </xdr:nvCxnSpPr>
      <xdr:spPr>
        <a:xfrm>
          <a:off x="3305175" y="11020425"/>
          <a:ext cx="723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yengineeringtools.com/" TargetMode="External"/><Relationship Id="rId1" Type="http://schemas.openxmlformats.org/officeDocument/2006/relationships/hyperlink" Target="mailto:contact@myengineeringtool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FC14-C79B-41A2-BF75-DF5811AF2265}">
  <dimension ref="A1:J87"/>
  <sheetViews>
    <sheetView tabSelected="1" zoomScaleNormal="100" workbookViewId="0">
      <selection activeCell="B7" sqref="B7:J10"/>
    </sheetView>
  </sheetViews>
  <sheetFormatPr defaultRowHeight="12.75" x14ac:dyDescent="0.2"/>
  <cols>
    <col min="2" max="2" width="26" customWidth="1"/>
    <col min="3" max="3" width="26.5703125" customWidth="1"/>
    <col min="4" max="4" width="40.5703125" bestFit="1" customWidth="1"/>
    <col min="5" max="5" width="11.28515625" bestFit="1" customWidth="1"/>
    <col min="6" max="6" width="12.5703125" customWidth="1"/>
    <col min="7" max="7" width="10.28515625" customWidth="1"/>
  </cols>
  <sheetData>
    <row r="1" spans="1:10" s="3" customFormat="1" x14ac:dyDescent="0.2">
      <c r="A1" s="3" t="s">
        <v>7</v>
      </c>
    </row>
    <row r="3" spans="1:10" x14ac:dyDescent="0.2">
      <c r="B3" s="18"/>
      <c r="C3" s="18"/>
      <c r="D3" s="18"/>
      <c r="E3" s="18"/>
      <c r="F3" s="18"/>
      <c r="G3" s="18"/>
      <c r="H3" s="18"/>
      <c r="I3" s="18"/>
      <c r="J3" s="18"/>
    </row>
    <row r="4" spans="1:10" x14ac:dyDescent="0.2">
      <c r="B4" s="18"/>
      <c r="C4" s="18"/>
      <c r="D4" s="18"/>
      <c r="E4" s="18"/>
      <c r="F4" s="18"/>
      <c r="G4" s="18"/>
      <c r="H4" s="18"/>
      <c r="I4" s="18"/>
      <c r="J4" s="18"/>
    </row>
    <row r="5" spans="1:10" x14ac:dyDescent="0.2">
      <c r="B5" s="18"/>
      <c r="C5" s="18"/>
      <c r="D5" s="18"/>
      <c r="E5" s="18"/>
      <c r="F5" s="18"/>
      <c r="G5" s="18"/>
      <c r="H5" s="18"/>
      <c r="I5" s="18"/>
      <c r="J5" s="18"/>
    </row>
    <row r="6" spans="1:10" x14ac:dyDescent="0.2">
      <c r="B6" s="18"/>
      <c r="C6" s="18"/>
      <c r="D6" s="18"/>
      <c r="E6" s="18"/>
      <c r="F6" s="18"/>
      <c r="G6" s="18"/>
      <c r="H6" s="18"/>
      <c r="I6" s="18"/>
      <c r="J6" s="18"/>
    </row>
    <row r="7" spans="1:10" ht="12.75" customHeight="1" x14ac:dyDescent="0.2">
      <c r="B7" s="19" t="s">
        <v>57</v>
      </c>
      <c r="C7" s="19"/>
      <c r="D7" s="19"/>
      <c r="E7" s="19"/>
      <c r="F7" s="19"/>
      <c r="G7" s="19"/>
      <c r="H7" s="19"/>
      <c r="I7" s="19"/>
      <c r="J7" s="19"/>
    </row>
    <row r="8" spans="1:10" x14ac:dyDescent="0.2">
      <c r="B8" s="19"/>
      <c r="C8" s="19"/>
      <c r="D8" s="19"/>
      <c r="E8" s="19"/>
      <c r="F8" s="19"/>
      <c r="G8" s="19"/>
      <c r="H8" s="19"/>
      <c r="I8" s="19"/>
      <c r="J8" s="19"/>
    </row>
    <row r="9" spans="1:10" x14ac:dyDescent="0.2">
      <c r="B9" s="19"/>
      <c r="C9" s="19"/>
      <c r="D9" s="19"/>
      <c r="E9" s="19"/>
      <c r="F9" s="19"/>
      <c r="G9" s="19"/>
      <c r="H9" s="19"/>
      <c r="I9" s="19"/>
      <c r="J9" s="19"/>
    </row>
    <row r="10" spans="1:10" x14ac:dyDescent="0.2">
      <c r="B10" s="19"/>
      <c r="C10" s="19"/>
      <c r="D10" s="19"/>
      <c r="E10" s="19"/>
      <c r="F10" s="19"/>
      <c r="G10" s="19"/>
      <c r="H10" s="19"/>
      <c r="I10" s="19"/>
      <c r="J10" s="19"/>
    </row>
    <row r="13" spans="1:10" ht="15" x14ac:dyDescent="0.25">
      <c r="B13" s="4" t="s">
        <v>8</v>
      </c>
      <c r="C13" s="5" t="s">
        <v>9</v>
      </c>
    </row>
    <row r="17" spans="2:7" x14ac:dyDescent="0.2">
      <c r="D17" s="20" t="s">
        <v>39</v>
      </c>
      <c r="E17" s="20"/>
      <c r="F17" s="20"/>
      <c r="G17" s="20"/>
    </row>
    <row r="18" spans="2:7" x14ac:dyDescent="0.2">
      <c r="D18" s="21" t="s">
        <v>40</v>
      </c>
      <c r="E18" s="21"/>
      <c r="F18" s="21"/>
      <c r="G18" s="21"/>
    </row>
    <row r="19" spans="2:7" x14ac:dyDescent="0.2">
      <c r="D19" s="16" t="s">
        <v>41</v>
      </c>
      <c r="E19" s="16"/>
      <c r="F19" s="16"/>
      <c r="G19" s="16"/>
    </row>
    <row r="20" spans="2:7" ht="15" x14ac:dyDescent="0.25">
      <c r="D20" s="7" t="s">
        <v>42</v>
      </c>
      <c r="E20" s="7" t="s">
        <v>43</v>
      </c>
      <c r="F20" s="8">
        <v>5</v>
      </c>
      <c r="G20" s="7"/>
    </row>
    <row r="21" spans="2:7" ht="15" x14ac:dyDescent="0.25">
      <c r="D21" s="7" t="s">
        <v>44</v>
      </c>
      <c r="E21" s="7"/>
      <c r="F21" s="8">
        <v>10</v>
      </c>
      <c r="G21" s="7" t="s">
        <v>45</v>
      </c>
    </row>
    <row r="22" spans="2:7" ht="15" x14ac:dyDescent="0.25">
      <c r="D22" s="7" t="s">
        <v>48</v>
      </c>
      <c r="E22" s="7"/>
      <c r="F22" s="8">
        <v>2.5</v>
      </c>
      <c r="G22" s="7" t="s">
        <v>32</v>
      </c>
    </row>
    <row r="23" spans="2:7" ht="15" x14ac:dyDescent="0.25">
      <c r="D23" s="7" t="s">
        <v>46</v>
      </c>
      <c r="E23" s="7" t="s">
        <v>47</v>
      </c>
      <c r="F23" s="8">
        <v>625</v>
      </c>
      <c r="G23" s="7"/>
    </row>
    <row r="25" spans="2:7" x14ac:dyDescent="0.2">
      <c r="D25" s="13" t="s">
        <v>49</v>
      </c>
      <c r="E25" s="13"/>
      <c r="F25" s="13"/>
      <c r="G25" s="13"/>
    </row>
    <row r="26" spans="2:7" x14ac:dyDescent="0.2">
      <c r="B26" s="6"/>
      <c r="D26" s="14" t="s">
        <v>24</v>
      </c>
      <c r="E26" s="14"/>
      <c r="F26" s="14"/>
      <c r="G26" s="14"/>
    </row>
    <row r="27" spans="2:7" ht="15" x14ac:dyDescent="0.25">
      <c r="B27" s="6"/>
      <c r="D27" s="7" t="s">
        <v>10</v>
      </c>
      <c r="E27" s="7"/>
      <c r="F27" s="8" t="s">
        <v>11</v>
      </c>
      <c r="G27" s="7"/>
    </row>
    <row r="28" spans="2:7" ht="15" x14ac:dyDescent="0.25">
      <c r="B28" s="6"/>
      <c r="D28" s="7" t="s">
        <v>12</v>
      </c>
      <c r="E28" s="7" t="s">
        <v>13</v>
      </c>
      <c r="F28" s="8">
        <v>35</v>
      </c>
      <c r="G28" s="7" t="s">
        <v>14</v>
      </c>
    </row>
    <row r="29" spans="2:7" ht="15" x14ac:dyDescent="0.25">
      <c r="D29" s="7" t="s">
        <v>16</v>
      </c>
      <c r="E29" s="7"/>
      <c r="F29" s="8" t="s">
        <v>15</v>
      </c>
      <c r="G29" s="7"/>
    </row>
    <row r="30" spans="2:7" ht="15" x14ac:dyDescent="0.25">
      <c r="D30" s="7" t="s">
        <v>17</v>
      </c>
      <c r="E30" s="7" t="s">
        <v>18</v>
      </c>
      <c r="F30" s="8">
        <v>500000</v>
      </c>
      <c r="G30" s="7" t="s">
        <v>19</v>
      </c>
    </row>
    <row r="31" spans="2:7" ht="15" x14ac:dyDescent="0.25">
      <c r="D31" s="7" t="s">
        <v>80</v>
      </c>
      <c r="E31" s="7" t="s">
        <v>14</v>
      </c>
      <c r="F31" s="8">
        <v>1</v>
      </c>
      <c r="G31" s="7" t="s">
        <v>81</v>
      </c>
    </row>
    <row r="32" spans="2:7" ht="15" x14ac:dyDescent="0.25">
      <c r="D32" s="7" t="s">
        <v>20</v>
      </c>
      <c r="E32" s="7" t="s">
        <v>21</v>
      </c>
      <c r="F32" s="8">
        <v>150</v>
      </c>
      <c r="G32" s="7" t="s">
        <v>14</v>
      </c>
    </row>
    <row r="33" spans="2:7" ht="15" x14ac:dyDescent="0.25">
      <c r="D33" s="7" t="s">
        <v>22</v>
      </c>
      <c r="E33" s="7" t="s">
        <v>23</v>
      </c>
      <c r="F33" s="8">
        <v>50</v>
      </c>
      <c r="G33" s="7" t="s">
        <v>14</v>
      </c>
    </row>
    <row r="34" spans="2:7" x14ac:dyDescent="0.2">
      <c r="B34" s="6"/>
      <c r="D34" s="14" t="s">
        <v>25</v>
      </c>
      <c r="E34" s="14"/>
      <c r="F34" s="14"/>
      <c r="G34" s="14"/>
    </row>
    <row r="35" spans="2:7" ht="15" x14ac:dyDescent="0.25">
      <c r="D35" s="7" t="s">
        <v>26</v>
      </c>
      <c r="E35" s="7"/>
      <c r="F35" s="8" t="s">
        <v>27</v>
      </c>
      <c r="G35" s="7"/>
    </row>
    <row r="36" spans="2:7" ht="15" x14ac:dyDescent="0.25">
      <c r="D36" s="7" t="s">
        <v>28</v>
      </c>
      <c r="E36" s="35" t="s">
        <v>112</v>
      </c>
      <c r="F36" s="8">
        <v>25</v>
      </c>
      <c r="G36" s="7" t="s">
        <v>29</v>
      </c>
    </row>
    <row r="37" spans="2:7" ht="15" x14ac:dyDescent="0.25">
      <c r="D37" s="7" t="s">
        <v>30</v>
      </c>
      <c r="E37" s="7" t="s">
        <v>31</v>
      </c>
      <c r="F37" s="8">
        <v>0.83399999999999996</v>
      </c>
      <c r="G37" s="7" t="s">
        <v>32</v>
      </c>
    </row>
    <row r="38" spans="2:7" ht="15" x14ac:dyDescent="0.25">
      <c r="D38" s="7" t="s">
        <v>33</v>
      </c>
      <c r="E38" s="7" t="s">
        <v>34</v>
      </c>
      <c r="F38" s="8">
        <v>1</v>
      </c>
      <c r="G38" s="7" t="s">
        <v>32</v>
      </c>
    </row>
    <row r="39" spans="2:7" ht="15" x14ac:dyDescent="0.25">
      <c r="D39" s="7" t="s">
        <v>35</v>
      </c>
      <c r="E39" s="7" t="s">
        <v>36</v>
      </c>
      <c r="F39" s="8">
        <v>1000</v>
      </c>
      <c r="G39" s="7" t="s">
        <v>29</v>
      </c>
    </row>
    <row r="40" spans="2:7" ht="15" x14ac:dyDescent="0.25">
      <c r="D40" s="7" t="s">
        <v>37</v>
      </c>
      <c r="E40" s="7" t="s">
        <v>38</v>
      </c>
      <c r="F40" s="8">
        <v>1000</v>
      </c>
      <c r="G40" s="7" t="s">
        <v>29</v>
      </c>
    </row>
    <row r="42" spans="2:7" x14ac:dyDescent="0.2">
      <c r="D42" s="17" t="s">
        <v>50</v>
      </c>
      <c r="E42" s="17"/>
      <c r="F42" s="17"/>
      <c r="G42" s="17"/>
    </row>
    <row r="43" spans="2:7" ht="15" x14ac:dyDescent="0.25">
      <c r="D43" s="7" t="s">
        <v>51</v>
      </c>
      <c r="E43" s="7" t="s">
        <v>52</v>
      </c>
      <c r="F43" s="9">
        <f>IF(F21=10,8*F23^0.5, IF(F21=8,6.75*F23^0.5,"Incorrect fins density"))</f>
        <v>200</v>
      </c>
      <c r="G43" s="7" t="s">
        <v>29</v>
      </c>
    </row>
    <row r="45" spans="2:7" x14ac:dyDescent="0.2">
      <c r="D45" s="13" t="s">
        <v>53</v>
      </c>
      <c r="E45" s="13"/>
      <c r="F45" s="13"/>
      <c r="G45" s="13"/>
    </row>
    <row r="46" spans="2:7" ht="15" x14ac:dyDescent="0.25">
      <c r="D46" s="7" t="s">
        <v>55</v>
      </c>
      <c r="E46" s="7" t="s">
        <v>54</v>
      </c>
      <c r="F46" s="10">
        <f>2*F36/((F38-F37)/12)</f>
        <v>3614.4578313253005</v>
      </c>
      <c r="G46" s="7" t="s">
        <v>29</v>
      </c>
    </row>
    <row r="47" spans="2:7" x14ac:dyDescent="0.2">
      <c r="D47" s="7" t="s">
        <v>56</v>
      </c>
      <c r="E47" s="7"/>
      <c r="F47" s="7"/>
      <c r="G47" s="7"/>
    </row>
    <row r="49" spans="4:8" x14ac:dyDescent="0.2">
      <c r="D49" s="13" t="s">
        <v>61</v>
      </c>
      <c r="E49" s="13"/>
      <c r="F49" s="13"/>
      <c r="G49" s="13"/>
    </row>
    <row r="50" spans="4:8" ht="15" x14ac:dyDescent="0.25">
      <c r="D50" s="7" t="s">
        <v>62</v>
      </c>
      <c r="E50" s="7" t="s">
        <v>63</v>
      </c>
      <c r="F50" s="9">
        <f>(1/F43+1/(F39*F37/F38)+1/F46+1/F40)^(-1)</f>
        <v>133.76660454164889</v>
      </c>
      <c r="G50" s="7" t="s">
        <v>29</v>
      </c>
    </row>
    <row r="52" spans="4:8" x14ac:dyDescent="0.2">
      <c r="D52" s="20" t="s">
        <v>64</v>
      </c>
      <c r="E52" s="20"/>
      <c r="F52" s="20"/>
      <c r="G52" s="20"/>
    </row>
    <row r="53" spans="4:8" x14ac:dyDescent="0.2">
      <c r="D53" s="21" t="s">
        <v>65</v>
      </c>
      <c r="E53" s="21"/>
      <c r="F53" s="21"/>
      <c r="G53" s="21"/>
    </row>
    <row r="54" spans="4:8" x14ac:dyDescent="0.2">
      <c r="D54" s="16" t="s">
        <v>66</v>
      </c>
      <c r="E54" s="16"/>
      <c r="F54" s="16"/>
      <c r="G54" s="16"/>
    </row>
    <row r="55" spans="4:8" ht="15" x14ac:dyDescent="0.25">
      <c r="D55" s="7" t="s">
        <v>67</v>
      </c>
      <c r="E55" s="7" t="s">
        <v>68</v>
      </c>
      <c r="F55" s="8">
        <v>83</v>
      </c>
      <c r="G55" s="7" t="s">
        <v>14</v>
      </c>
    </row>
    <row r="57" spans="4:8" x14ac:dyDescent="0.2">
      <c r="D57" s="13" t="s">
        <v>86</v>
      </c>
      <c r="E57" s="13"/>
      <c r="F57" s="13"/>
      <c r="G57" s="13"/>
    </row>
    <row r="58" spans="4:8" ht="15" x14ac:dyDescent="0.25">
      <c r="D58" s="7" t="s">
        <v>75</v>
      </c>
      <c r="E58" s="7" t="s">
        <v>76</v>
      </c>
      <c r="F58" s="8">
        <v>40</v>
      </c>
      <c r="G58" s="7" t="s">
        <v>77</v>
      </c>
    </row>
    <row r="59" spans="4:8" ht="15" x14ac:dyDescent="0.25">
      <c r="D59" s="7" t="s">
        <v>78</v>
      </c>
      <c r="E59" s="7" t="s">
        <v>79</v>
      </c>
      <c r="F59" s="9">
        <f>F30*F31*(F32-F33)*1.8</f>
        <v>90000000</v>
      </c>
      <c r="G59" s="7" t="s">
        <v>82</v>
      </c>
    </row>
    <row r="60" spans="4:8" ht="15" x14ac:dyDescent="0.25">
      <c r="D60" s="7" t="s">
        <v>83</v>
      </c>
      <c r="E60" s="7" t="s">
        <v>84</v>
      </c>
      <c r="F60" s="9">
        <f>F59/(F23*(F55-F28)*1.95)</f>
        <v>1538.4615384615386</v>
      </c>
      <c r="G60" s="7" t="s">
        <v>85</v>
      </c>
    </row>
    <row r="61" spans="4:8" ht="15" x14ac:dyDescent="0.25">
      <c r="D61" s="7" t="s">
        <v>88</v>
      </c>
      <c r="E61" s="7" t="s">
        <v>89</v>
      </c>
      <c r="F61" s="9">
        <f>F60/F58</f>
        <v>38.461538461538467</v>
      </c>
      <c r="G61" s="7" t="s">
        <v>77</v>
      </c>
    </row>
    <row r="63" spans="4:8" x14ac:dyDescent="0.2">
      <c r="D63" s="13" t="s">
        <v>87</v>
      </c>
      <c r="E63" s="13"/>
      <c r="F63" s="13"/>
      <c r="G63" s="13"/>
    </row>
    <row r="64" spans="4:8" ht="15" x14ac:dyDescent="0.25">
      <c r="D64" s="7" t="s">
        <v>90</v>
      </c>
      <c r="E64" s="7"/>
      <c r="F64" s="8">
        <v>120</v>
      </c>
      <c r="G64" s="7" t="s">
        <v>32</v>
      </c>
      <c r="H64" t="s">
        <v>97</v>
      </c>
    </row>
    <row r="65" spans="4:8" ht="15" x14ac:dyDescent="0.25">
      <c r="D65" s="7" t="s">
        <v>91</v>
      </c>
      <c r="E65" s="7"/>
      <c r="F65" s="9">
        <f>F61/(F64*0.08333333)</f>
        <v>3.846154000000007</v>
      </c>
      <c r="G65" s="7"/>
    </row>
    <row r="66" spans="4:8" ht="15" x14ac:dyDescent="0.25">
      <c r="D66" s="7" t="s">
        <v>92</v>
      </c>
      <c r="E66" s="7" t="s">
        <v>113</v>
      </c>
      <c r="F66" s="8">
        <v>4</v>
      </c>
      <c r="G66" s="7"/>
      <c r="H66" t="s">
        <v>98</v>
      </c>
    </row>
    <row r="67" spans="4:8" ht="15" x14ac:dyDescent="0.25">
      <c r="D67" s="7" t="s">
        <v>94</v>
      </c>
      <c r="E67" s="7" t="s">
        <v>89</v>
      </c>
      <c r="F67" s="9">
        <f>F66*(F64*0.083333)</f>
        <v>39.999839999999999</v>
      </c>
      <c r="G67" s="7" t="s">
        <v>77</v>
      </c>
    </row>
    <row r="68" spans="4:8" ht="15" x14ac:dyDescent="0.25">
      <c r="D68" s="7" t="s">
        <v>105</v>
      </c>
      <c r="E68" s="7" t="s">
        <v>106</v>
      </c>
      <c r="F68" s="9">
        <f>ROUNDDOWN(F67/(F22/12),0)</f>
        <v>191</v>
      </c>
      <c r="G68" s="7"/>
    </row>
    <row r="69" spans="4:8" ht="15" x14ac:dyDescent="0.25">
      <c r="D69" s="7" t="s">
        <v>93</v>
      </c>
      <c r="E69" s="7" t="s">
        <v>68</v>
      </c>
      <c r="F69" s="9">
        <f>F59/(F67*F23*F58*1.95)+F28</f>
        <v>81.154030769969239</v>
      </c>
      <c r="G69" s="7" t="s">
        <v>14</v>
      </c>
    </row>
    <row r="70" spans="4:8" ht="15" x14ac:dyDescent="0.25">
      <c r="D70" s="7" t="s">
        <v>95</v>
      </c>
      <c r="E70" s="7" t="s">
        <v>96</v>
      </c>
      <c r="F70" s="9">
        <f>((F32-F69)-(F33-F28))/LN((F32-F69)/(F33-F28))</f>
        <v>35.336140094323618</v>
      </c>
      <c r="G70" s="7" t="s">
        <v>14</v>
      </c>
    </row>
    <row r="71" spans="4:8" ht="15" x14ac:dyDescent="0.25">
      <c r="D71" s="7" t="s">
        <v>99</v>
      </c>
      <c r="E71" s="7" t="s">
        <v>103</v>
      </c>
      <c r="F71" s="9">
        <f>F59/(F50*F70*1.8)</f>
        <v>10577.990994627129</v>
      </c>
      <c r="G71" s="7" t="s">
        <v>85</v>
      </c>
    </row>
    <row r="72" spans="4:8" ht="15" x14ac:dyDescent="0.25">
      <c r="D72" s="7" t="s">
        <v>100</v>
      </c>
      <c r="E72" s="7" t="s">
        <v>104</v>
      </c>
      <c r="F72" s="9">
        <f>F20*F68*PI()*F38/12*F58</f>
        <v>10000.736613927507</v>
      </c>
      <c r="G72" s="7" t="s">
        <v>85</v>
      </c>
    </row>
    <row r="73" spans="4:8" ht="15" x14ac:dyDescent="0.25">
      <c r="D73" s="7" t="s">
        <v>101</v>
      </c>
      <c r="E73" s="7"/>
      <c r="F73" s="9" t="str">
        <f>IF(F72&gt;F71,"Design ok", "Design not ok, change bundle width")</f>
        <v>Design not ok, change bundle width</v>
      </c>
      <c r="G73" s="7"/>
    </row>
    <row r="74" spans="4:8" x14ac:dyDescent="0.2">
      <c r="D74" s="33" t="s">
        <v>102</v>
      </c>
      <c r="E74" s="34"/>
      <c r="F74" s="34"/>
      <c r="G74" s="34"/>
    </row>
    <row r="75" spans="4:8" x14ac:dyDescent="0.2">
      <c r="D75" s="32"/>
      <c r="G75" s="32"/>
    </row>
    <row r="76" spans="4:8" x14ac:dyDescent="0.2">
      <c r="D76" s="13" t="s">
        <v>107</v>
      </c>
      <c r="E76" s="13"/>
      <c r="F76" s="13"/>
      <c r="G76" s="13"/>
    </row>
    <row r="77" spans="4:8" ht="15" x14ac:dyDescent="0.25">
      <c r="D77" s="7" t="s">
        <v>108</v>
      </c>
      <c r="E77" s="7" t="s">
        <v>114</v>
      </c>
      <c r="F77" s="9">
        <f>IF(F21=10,IF(F22=2.375,0.0047*F20*(F23/100)^1.8,0.0037*F20*(F23/100)^1.8),0.0044*F20*(F23/100)^1.8)</f>
        <v>0.50090545306133638</v>
      </c>
      <c r="G77" s="7" t="s">
        <v>110</v>
      </c>
    </row>
    <row r="78" spans="4:8" ht="15" x14ac:dyDescent="0.25">
      <c r="D78" s="7" t="s">
        <v>109</v>
      </c>
      <c r="E78" s="7" t="s">
        <v>111</v>
      </c>
      <c r="F78" s="9">
        <f>F23*F67*F58*(F69+273)*(F77+0.1)/(1150000)</f>
        <v>185.05411918345527</v>
      </c>
      <c r="G78" s="7" t="s">
        <v>111</v>
      </c>
    </row>
    <row r="81" spans="1:10" x14ac:dyDescent="0.2">
      <c r="B81" s="11" t="s">
        <v>58</v>
      </c>
      <c r="C81" s="11"/>
      <c r="D81" s="11"/>
      <c r="E81" s="11"/>
      <c r="F81" s="11"/>
      <c r="G81" s="11"/>
      <c r="H81" s="11"/>
      <c r="I81" s="11"/>
      <c r="J81" s="11"/>
    </row>
    <row r="82" spans="1:10" x14ac:dyDescent="0.2">
      <c r="B82" s="11"/>
      <c r="C82" s="11"/>
      <c r="D82" s="11"/>
      <c r="E82" s="11"/>
      <c r="F82" s="11"/>
      <c r="G82" s="11"/>
      <c r="H82" s="11"/>
      <c r="I82" s="11"/>
      <c r="J82" s="11"/>
    </row>
    <row r="83" spans="1:10" x14ac:dyDescent="0.2">
      <c r="B83" s="12" t="s">
        <v>59</v>
      </c>
      <c r="C83" s="11"/>
      <c r="D83" s="11"/>
      <c r="E83" s="11"/>
      <c r="F83" s="11"/>
      <c r="G83" s="11"/>
      <c r="H83" s="11"/>
      <c r="I83" s="11"/>
      <c r="J83" s="11"/>
    </row>
    <row r="84" spans="1:10" x14ac:dyDescent="0.2">
      <c r="B84" s="11"/>
      <c r="C84" s="11"/>
      <c r="D84" s="11"/>
      <c r="E84" s="11"/>
      <c r="F84" s="11"/>
      <c r="G84" s="11"/>
      <c r="H84" s="11"/>
      <c r="I84" s="11"/>
      <c r="J84" s="11"/>
    </row>
    <row r="85" spans="1:10" ht="45.75" customHeight="1" x14ac:dyDescent="0.2">
      <c r="B85" s="15" t="s">
        <v>60</v>
      </c>
      <c r="C85" s="15"/>
      <c r="D85" s="15"/>
      <c r="E85" s="15"/>
      <c r="F85" s="15"/>
      <c r="G85" s="15"/>
      <c r="H85" s="15"/>
      <c r="I85" s="15"/>
      <c r="J85" s="15"/>
    </row>
    <row r="87" spans="1:10" s="3" customFormat="1" x14ac:dyDescent="0.2">
      <c r="A87" s="3" t="s">
        <v>7</v>
      </c>
    </row>
  </sheetData>
  <sheetProtection algorithmName="SHA-512" hashValue="1FocfNf+sipfknGTKRZBZYJW59T1DaelukAfo5Ody7xlZlfhmFkbRUgcrqi58JMC4sf6Te/zK+euxYxeA+Y3Gg==" saltValue="zRniBNUgac3GRF215VVxhg==" spinCount="100000" sheet="1" objects="1" scenarios="1"/>
  <mergeCells count="19">
    <mergeCell ref="B3:J6"/>
    <mergeCell ref="B7:J10"/>
    <mergeCell ref="D26:G26"/>
    <mergeCell ref="D17:G17"/>
    <mergeCell ref="D18:G18"/>
    <mergeCell ref="D49:G49"/>
    <mergeCell ref="D34:G34"/>
    <mergeCell ref="B85:J85"/>
    <mergeCell ref="D19:G19"/>
    <mergeCell ref="D25:G25"/>
    <mergeCell ref="D42:G42"/>
    <mergeCell ref="D45:G45"/>
    <mergeCell ref="D52:G52"/>
    <mergeCell ref="D53:G53"/>
    <mergeCell ref="D54:G54"/>
    <mergeCell ref="D57:G57"/>
    <mergeCell ref="D63:G63"/>
    <mergeCell ref="D76:G76"/>
    <mergeCell ref="D74:G74"/>
  </mergeCells>
  <phoneticPr fontId="1" type="noConversion"/>
  <hyperlinks>
    <hyperlink ref="B81" r:id="rId1" xr:uid="{1380C8AC-71FE-4290-8101-B865F49FE9CF}"/>
    <hyperlink ref="B83" r:id="rId2" xr:uid="{AFA46E49-E16F-473D-AC69-318FBAF0D2F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H15"/>
  <sheetViews>
    <sheetView zoomScaleNormal="100" workbookViewId="0">
      <selection activeCell="E14" sqref="E14"/>
    </sheetView>
  </sheetViews>
  <sheetFormatPr defaultColWidth="11.5703125" defaultRowHeight="12.75" x14ac:dyDescent="0.2"/>
  <cols>
    <col min="2" max="2" width="14.140625" customWidth="1"/>
    <col min="3" max="3" width="23.5703125" customWidth="1"/>
    <col min="5" max="5" width="23.5703125" customWidth="1"/>
    <col min="7" max="7" width="23.5703125" customWidth="1"/>
  </cols>
  <sheetData>
    <row r="9" spans="2:8" x14ac:dyDescent="0.2">
      <c r="B9" s="1"/>
      <c r="C9" s="22" t="s">
        <v>0</v>
      </c>
      <c r="D9" s="22"/>
      <c r="E9" s="22"/>
      <c r="F9" s="22"/>
      <c r="G9" s="22"/>
      <c r="H9" s="22"/>
    </row>
    <row r="10" spans="2:8" ht="23.85" customHeight="1" x14ac:dyDescent="0.2">
      <c r="B10" s="1"/>
      <c r="C10" s="23" t="s">
        <v>1</v>
      </c>
      <c r="D10" s="23"/>
      <c r="E10" s="23" t="s">
        <v>2</v>
      </c>
      <c r="F10" s="23"/>
      <c r="G10" s="23" t="s">
        <v>3</v>
      </c>
      <c r="H10" s="23"/>
    </row>
    <row r="11" spans="2:8" x14ac:dyDescent="0.2">
      <c r="B11" s="2" t="s">
        <v>4</v>
      </c>
      <c r="C11" s="2" t="s">
        <v>5</v>
      </c>
      <c r="D11" s="2" t="s">
        <v>6</v>
      </c>
      <c r="E11" s="2" t="s">
        <v>5</v>
      </c>
      <c r="F11" s="2" t="s">
        <v>6</v>
      </c>
      <c r="G11" s="2" t="s">
        <v>5</v>
      </c>
      <c r="H11" s="2" t="s">
        <v>6</v>
      </c>
    </row>
    <row r="12" spans="2:8" x14ac:dyDescent="0.2">
      <c r="B12" s="2">
        <v>3</v>
      </c>
      <c r="C12" s="2">
        <v>650</v>
      </c>
      <c r="D12" s="2">
        <v>3.3</v>
      </c>
      <c r="E12" s="2">
        <v>625</v>
      </c>
      <c r="F12" s="2">
        <v>3.18</v>
      </c>
      <c r="G12" s="2">
        <v>700</v>
      </c>
      <c r="H12" s="2">
        <v>3.56</v>
      </c>
    </row>
    <row r="13" spans="2:8" x14ac:dyDescent="0.2">
      <c r="B13" s="2">
        <v>4</v>
      </c>
      <c r="C13" s="2">
        <v>615</v>
      </c>
      <c r="D13" s="2">
        <v>3.12</v>
      </c>
      <c r="E13" s="2">
        <v>600</v>
      </c>
      <c r="F13" s="2">
        <v>3.05</v>
      </c>
      <c r="G13" s="2">
        <v>660</v>
      </c>
      <c r="H13" s="2">
        <v>3.35</v>
      </c>
    </row>
    <row r="14" spans="2:8" x14ac:dyDescent="0.2">
      <c r="B14" s="2">
        <v>5</v>
      </c>
      <c r="C14" s="2">
        <v>585</v>
      </c>
      <c r="D14" s="2">
        <v>2.97</v>
      </c>
      <c r="E14" s="2">
        <v>575</v>
      </c>
      <c r="F14" s="2">
        <v>2.92</v>
      </c>
      <c r="G14" s="2">
        <v>625</v>
      </c>
      <c r="H14" s="2">
        <v>3.18</v>
      </c>
    </row>
    <row r="15" spans="2:8" x14ac:dyDescent="0.2">
      <c r="B15" s="2">
        <v>6</v>
      </c>
      <c r="C15" s="2">
        <v>560</v>
      </c>
      <c r="D15" s="2">
        <v>2.84</v>
      </c>
      <c r="E15" s="2">
        <v>550</v>
      </c>
      <c r="F15" s="2">
        <v>2.79</v>
      </c>
      <c r="G15" s="2">
        <v>600</v>
      </c>
      <c r="H15" s="2">
        <v>3.05</v>
      </c>
    </row>
  </sheetData>
  <sheetProtection algorithmName="SHA-512" hashValue="rp4kc8l5tveo1R6rWh3YZoXxRuOI70ANHHIYBtnQBcy1wb4eR1B83ixDsUci3MxCgzvVBSthEk4bhCV+FQzfXA==" saltValue="eK8EtUZ6zO1yyngjKi9MoQ==" spinCount="100000" sheet="1" objects="1" scenarios="1"/>
  <mergeCells count="4">
    <mergeCell ref="C9:H9"/>
    <mergeCell ref="C10:D10"/>
    <mergeCell ref="E10:F10"/>
    <mergeCell ref="G10:H10"/>
  </mergeCells>
  <phoneticPr fontId="1" type="noConversion"/>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C79F-A713-4612-A3D8-3E85E83425AE}">
  <dimension ref="B10:E21"/>
  <sheetViews>
    <sheetView workbookViewId="0">
      <selection activeCell="H5" sqref="H5"/>
    </sheetView>
  </sheetViews>
  <sheetFormatPr defaultRowHeight="12.75" x14ac:dyDescent="0.2"/>
  <cols>
    <col min="2" max="2" width="9.42578125" customWidth="1"/>
    <col min="3" max="5" width="9" bestFit="1" customWidth="1"/>
  </cols>
  <sheetData>
    <row r="10" spans="2:5" ht="12.75" customHeight="1" x14ac:dyDescent="0.2">
      <c r="B10" s="24"/>
      <c r="C10" s="27" t="s">
        <v>69</v>
      </c>
      <c r="D10" s="28"/>
      <c r="E10" s="29"/>
    </row>
    <row r="11" spans="2:5" ht="24" customHeight="1" x14ac:dyDescent="0.2">
      <c r="B11" s="30" t="s">
        <v>70</v>
      </c>
      <c r="C11" s="25" t="s">
        <v>71</v>
      </c>
      <c r="D11" s="25" t="s">
        <v>73</v>
      </c>
      <c r="E11" s="25" t="s">
        <v>74</v>
      </c>
    </row>
    <row r="12" spans="2:5" ht="27" x14ac:dyDescent="0.2">
      <c r="B12" s="31"/>
      <c r="C12" s="26" t="s">
        <v>72</v>
      </c>
      <c r="D12" s="26" t="s">
        <v>72</v>
      </c>
      <c r="E12" s="26" t="s">
        <v>72</v>
      </c>
    </row>
    <row r="13" spans="2:5" x14ac:dyDescent="0.2">
      <c r="B13" s="24">
        <v>175</v>
      </c>
      <c r="C13" s="24">
        <v>90</v>
      </c>
      <c r="D13" s="24">
        <v>95</v>
      </c>
      <c r="E13" s="24">
        <v>100</v>
      </c>
    </row>
    <row r="14" spans="2:5" x14ac:dyDescent="0.2">
      <c r="B14" s="24">
        <v>150</v>
      </c>
      <c r="C14" s="24">
        <v>75</v>
      </c>
      <c r="D14" s="24">
        <v>80</v>
      </c>
      <c r="E14" s="24">
        <v>85</v>
      </c>
    </row>
    <row r="15" spans="2:5" x14ac:dyDescent="0.2">
      <c r="B15" s="24">
        <v>125</v>
      </c>
      <c r="C15" s="24">
        <v>70</v>
      </c>
      <c r="D15" s="24">
        <v>75</v>
      </c>
      <c r="E15" s="24">
        <v>80</v>
      </c>
    </row>
    <row r="16" spans="2:5" x14ac:dyDescent="0.2">
      <c r="B16" s="24">
        <v>100</v>
      </c>
      <c r="C16" s="24">
        <v>60</v>
      </c>
      <c r="D16" s="24">
        <v>65</v>
      </c>
      <c r="E16" s="24">
        <v>70</v>
      </c>
    </row>
    <row r="17" spans="2:5" x14ac:dyDescent="0.2">
      <c r="B17" s="24">
        <v>90</v>
      </c>
      <c r="C17" s="24">
        <v>55</v>
      </c>
      <c r="D17" s="24">
        <v>60</v>
      </c>
      <c r="E17" s="24">
        <v>65</v>
      </c>
    </row>
    <row r="18" spans="2:5" x14ac:dyDescent="0.2">
      <c r="B18" s="24">
        <v>80</v>
      </c>
      <c r="C18" s="24">
        <v>50</v>
      </c>
      <c r="D18" s="24">
        <v>55</v>
      </c>
      <c r="E18" s="24">
        <v>60</v>
      </c>
    </row>
    <row r="19" spans="2:5" x14ac:dyDescent="0.2">
      <c r="B19" s="24">
        <v>70</v>
      </c>
      <c r="C19" s="24">
        <v>48</v>
      </c>
      <c r="D19" s="24">
        <v>50</v>
      </c>
      <c r="E19" s="24">
        <v>55</v>
      </c>
    </row>
    <row r="20" spans="2:5" x14ac:dyDescent="0.2">
      <c r="B20" s="24">
        <v>60</v>
      </c>
      <c r="C20" s="24">
        <v>45</v>
      </c>
      <c r="D20" s="24">
        <v>48</v>
      </c>
      <c r="E20" s="24">
        <v>50</v>
      </c>
    </row>
    <row r="21" spans="2:5" x14ac:dyDescent="0.2">
      <c r="B21" s="24">
        <v>50</v>
      </c>
      <c r="C21" s="24">
        <v>40</v>
      </c>
      <c r="D21" s="24">
        <v>41</v>
      </c>
      <c r="E21" s="24">
        <v>42</v>
      </c>
    </row>
  </sheetData>
  <sheetProtection algorithmName="SHA-512" hashValue="dRvOw8yMazfMGn5JZ2tnB1Kq5yWMdlvbYFWs4dQ27MPfOY9/Wz7us6LI2oKlSAm8rXtjrXFCzSO5JLgFhLkaMA==" saltValue="Yo+hl9nrR0kUPaiX92zJaw==" spinCount="100000" sheet="1" objects="1" scenarios="1"/>
  <mergeCells count="2">
    <mergeCell ref="C10:E10"/>
    <mergeCell ref="B11:B12"/>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73</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Air cooled HX calculator</vt:lpstr>
      <vt:lpstr>Heat exchanger geometry</vt:lpstr>
      <vt:lpstr>Air outlet temperature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Thomas</cp:lastModifiedBy>
  <cp:revision>1</cp:revision>
  <dcterms:created xsi:type="dcterms:W3CDTF">2021-07-25T17:01:29Z</dcterms:created>
  <dcterms:modified xsi:type="dcterms:W3CDTF">2022-04-05T10:22:28Z</dcterms:modified>
  <dc:language>en-SG</dc:language>
</cp:coreProperties>
</file>